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ilish_t/Desktop/"/>
    </mc:Choice>
  </mc:AlternateContent>
  <xr:revisionPtr revIDLastSave="0" documentId="8_{01D4A616-6F16-D542-8E29-A14AAFBF8B14}" xr6:coauthVersionLast="46" xr6:coauthVersionMax="46" xr10:uidLastSave="{00000000-0000-0000-0000-000000000000}"/>
  <bookViews>
    <workbookView xWindow="11980" yWindow="5900" windowWidth="35320" windowHeight="19260" xr2:uid="{6B9B0723-08C3-E342-8A59-736B7E354C80}"/>
  </bookViews>
  <sheets>
    <sheet name="2022 Draft Budge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1" l="1"/>
  <c r="P77" i="1"/>
  <c r="O77" i="1"/>
  <c r="N77" i="1"/>
  <c r="M77" i="1"/>
  <c r="L77" i="1"/>
  <c r="K77" i="1"/>
  <c r="J77" i="1"/>
  <c r="I77" i="1"/>
  <c r="H77" i="1"/>
  <c r="G77" i="1"/>
  <c r="F77" i="1"/>
  <c r="G76" i="1"/>
  <c r="G75" i="1"/>
  <c r="G74" i="1"/>
  <c r="G72" i="1"/>
  <c r="G71" i="1"/>
  <c r="G70" i="1"/>
  <c r="P66" i="1"/>
  <c r="O66" i="1"/>
  <c r="N66" i="1"/>
  <c r="M66" i="1"/>
  <c r="L66" i="1"/>
  <c r="K66" i="1"/>
  <c r="J66" i="1"/>
  <c r="I66" i="1"/>
  <c r="H66" i="1"/>
  <c r="G66" i="1"/>
  <c r="F66" i="1"/>
  <c r="H57" i="1"/>
  <c r="P55" i="1"/>
  <c r="O55" i="1"/>
  <c r="N55" i="1"/>
  <c r="M55" i="1"/>
  <c r="L55" i="1"/>
  <c r="K55" i="1"/>
  <c r="H55" i="1"/>
  <c r="G55" i="1"/>
  <c r="F55" i="1"/>
  <c r="J54" i="1"/>
  <c r="J55" i="1" s="1"/>
  <c r="I54" i="1"/>
  <c r="I55" i="1" s="1"/>
  <c r="P47" i="1"/>
  <c r="O47" i="1"/>
  <c r="N47" i="1"/>
  <c r="M47" i="1"/>
  <c r="L47" i="1"/>
  <c r="K47" i="1"/>
  <c r="J47" i="1"/>
  <c r="I47" i="1"/>
  <c r="H47" i="1"/>
  <c r="G47" i="1"/>
  <c r="F47" i="1"/>
  <c r="J45" i="1"/>
  <c r="P42" i="1"/>
  <c r="P79" i="1" s="1"/>
  <c r="O42" i="1"/>
  <c r="O79" i="1" s="1"/>
  <c r="N42" i="1"/>
  <c r="N79" i="1" s="1"/>
  <c r="M42" i="1"/>
  <c r="M79" i="1" s="1"/>
  <c r="L42" i="1"/>
  <c r="K42" i="1"/>
  <c r="K79" i="1" s="1"/>
  <c r="I42" i="1"/>
  <c r="I79" i="1" s="1"/>
  <c r="I81" i="1" s="1"/>
  <c r="H42" i="1"/>
  <c r="H79" i="1" s="1"/>
  <c r="G42" i="1"/>
  <c r="G79" i="1" s="1"/>
  <c r="F42" i="1"/>
  <c r="F79" i="1" s="1"/>
  <c r="J29" i="1"/>
  <c r="J42" i="1" s="1"/>
  <c r="J79" i="1" s="1"/>
  <c r="H29" i="1"/>
  <c r="J26" i="1"/>
  <c r="H26" i="1"/>
  <c r="J25" i="1"/>
  <c r="J23" i="1"/>
  <c r="H22" i="1"/>
  <c r="I20" i="1"/>
  <c r="H20" i="1"/>
  <c r="G20" i="1"/>
  <c r="P15" i="1"/>
  <c r="O15" i="1"/>
  <c r="N15" i="1"/>
  <c r="M15" i="1"/>
  <c r="M81" i="1" s="1"/>
  <c r="L15" i="1"/>
  <c r="L81" i="1" s="1"/>
  <c r="K15" i="1"/>
  <c r="K81" i="1" s="1"/>
  <c r="J15" i="1"/>
  <c r="I15" i="1"/>
  <c r="F15" i="1"/>
  <c r="G13" i="1"/>
  <c r="H11" i="1"/>
  <c r="H15" i="1" s="1"/>
  <c r="G11" i="1"/>
  <c r="G10" i="1"/>
  <c r="G15" i="1" s="1"/>
  <c r="G81" i="1" s="1"/>
  <c r="F10" i="1"/>
  <c r="H81" i="1" l="1"/>
  <c r="N81" i="1"/>
  <c r="J81" i="1"/>
  <c r="O81" i="1"/>
  <c r="F81" i="1"/>
  <c r="P81" i="1"/>
</calcChain>
</file>

<file path=xl/sharedStrings.xml><?xml version="1.0" encoding="utf-8"?>
<sst xmlns="http://schemas.openxmlformats.org/spreadsheetml/2006/main" count="98" uniqueCount="88">
  <si>
    <t>Distributed</t>
  </si>
  <si>
    <t>Mar 1 '21</t>
  </si>
  <si>
    <t>DRAFT 2022</t>
  </si>
  <si>
    <t>2021 Final</t>
  </si>
  <si>
    <t>Actual</t>
  </si>
  <si>
    <t>Budget</t>
  </si>
  <si>
    <t>Jan-Dec'21</t>
  </si>
  <si>
    <t>Jan-Dec'20</t>
  </si>
  <si>
    <t>Jan-Dec'19</t>
  </si>
  <si>
    <t>Jan - Dec'18</t>
  </si>
  <si>
    <t>Jan - Dec '17</t>
  </si>
  <si>
    <t>Jan - Dec '16</t>
  </si>
  <si>
    <t>Jan - Dec '15</t>
  </si>
  <si>
    <t>Jan - Dec '14</t>
  </si>
  <si>
    <t>Jan - Dec '13</t>
  </si>
  <si>
    <t>Ordinary Income/Expense</t>
  </si>
  <si>
    <t>Annual Dues Per Lot</t>
  </si>
  <si>
    <t>Income Sources</t>
  </si>
  <si>
    <t>Fees Income</t>
  </si>
  <si>
    <t>Dues Income</t>
  </si>
  <si>
    <t>Interest (BlueVine Bank &amp; B of A Bank)</t>
  </si>
  <si>
    <t xml:space="preserve">Tree Disease Funds Only for Oak Wilt </t>
  </si>
  <si>
    <t>NA 2021</t>
  </si>
  <si>
    <t>Reserve / Sinking Fund Savings Used For Projects</t>
  </si>
  <si>
    <t>Contribution of unspent budget from 2020 to balance 2021</t>
  </si>
  <si>
    <t>Total Income</t>
  </si>
  <si>
    <t>Expense</t>
  </si>
  <si>
    <t>Bank Service Charges</t>
  </si>
  <si>
    <t>TriPOA Expense (does not include Firewise expenses)</t>
  </si>
  <si>
    <t>Meetings, Zoom membership., Hall Rentals etc.</t>
  </si>
  <si>
    <t>Board-APC Memberships &amp; Subscriptions</t>
  </si>
  <si>
    <t>Office Supplies</t>
  </si>
  <si>
    <t>Utilities</t>
  </si>
  <si>
    <t>Landscaping &amp; Groundskeeping</t>
  </si>
  <si>
    <t>Taxes - Property  R12411 -$5.98; R148497 - $0.18</t>
  </si>
  <si>
    <t>Repairs &amp; Maintenance</t>
  </si>
  <si>
    <t xml:space="preserve">Mail Station Security Enhancement </t>
  </si>
  <si>
    <t>Mail Station Paving</t>
  </si>
  <si>
    <t>Mail Station Roof (replaced '17, change to General Repairs?)</t>
  </si>
  <si>
    <t>Mail Station Stain (Jamie did in '20, invoiced &amp; paid '21)</t>
  </si>
  <si>
    <t>GW Carved Redwood Entrance Sign</t>
  </si>
  <si>
    <t>Fence Repair / Replacement</t>
  </si>
  <si>
    <t>Street Sign Repair (Straighten several)</t>
  </si>
  <si>
    <t>Tree Work (Mail Station area &amp; GPOA Oak Wilt)</t>
  </si>
  <si>
    <t>NA</t>
  </si>
  <si>
    <t>Oak wilt trench GW-GWW</t>
  </si>
  <si>
    <t>Firewise Neighborhood Fire Risk Reduction</t>
  </si>
  <si>
    <t>Mail Station Electrical &amp; Lighting</t>
  </si>
  <si>
    <t>250 parts for volunteer to work with</t>
  </si>
  <si>
    <t>Multi camera security system at mail station w/ DVR</t>
  </si>
  <si>
    <t>Other - Lights Christmas, Hannukah, Holiday-Jamie</t>
  </si>
  <si>
    <t>Total Repairs &amp; Maintenance</t>
  </si>
  <si>
    <t>Manager / Administrator Fees</t>
  </si>
  <si>
    <t>Billing &amp; Correspondence</t>
  </si>
  <si>
    <t>Data Entry &amp; Accounting History</t>
  </si>
  <si>
    <t>Total Manager / Administrator Fees</t>
  </si>
  <si>
    <t>Website, Internet &amp; Software        200</t>
  </si>
  <si>
    <t>Professional Fees</t>
  </si>
  <si>
    <t>GIS Baseline Neighbood Tree Health SPEC PROJ</t>
  </si>
  <si>
    <t>Accountant- for "Review" of books</t>
  </si>
  <si>
    <t>Lawyer - Certificate of Formation &amp; Bylaws - Revise descriptions to CCRs</t>
  </si>
  <si>
    <t>Total Professional Fees</t>
  </si>
  <si>
    <t>Postage and Delivery (includes 1099 filing service fee)</t>
  </si>
  <si>
    <t>Business Licenses and Permits</t>
  </si>
  <si>
    <t>Community Dev. &amp; Improvements</t>
  </si>
  <si>
    <t>Insurance Expense for Year Following Budget Year</t>
  </si>
  <si>
    <t xml:space="preserve">Directors &amp; Officers CAP1555732 (Nov. to Nov.) </t>
  </si>
  <si>
    <t>Comm. Liab. HOA Pkg. 1747815* (Nov. to Nov.)</t>
  </si>
  <si>
    <t>Property Coverage PHPK1421709 (Nov. to Nov.)</t>
  </si>
  <si>
    <t>Total Insurance Expense</t>
  </si>
  <si>
    <t>Reserve / Sinking Fund Contributions</t>
  </si>
  <si>
    <t>Mail Station Road Paving  - Brian Dudley working with County to take over paving</t>
  </si>
  <si>
    <t>Mail Station Roof Replacement</t>
  </si>
  <si>
    <t>Mail Station Stain</t>
  </si>
  <si>
    <t>GW Sign Repainting &amp; Repair</t>
  </si>
  <si>
    <t>Fence</t>
  </si>
  <si>
    <t>Street Sign Repair</t>
  </si>
  <si>
    <t>Oak Wilt Fund</t>
  </si>
  <si>
    <t xml:space="preserve">Mail Box Fund </t>
  </si>
  <si>
    <t>Total Expense</t>
  </si>
  <si>
    <t>Net Ordinary Income (2)</t>
  </si>
  <si>
    <t>2020-'Firewise Neighborhood Fire Risk Reduction' received a $174 refund / grant from Firewise Program, this is credited as negative expense.</t>
  </si>
  <si>
    <t>Note: Reserve Fund Budget Contributions shown on this Tab are linked to Reserve Fund Tab.</t>
  </si>
  <si>
    <t>2020-'Total Insurance Expense' received a $35 refund, this is credited in Insurance Expense Total.</t>
  </si>
  <si>
    <t>The Actuals are not linked to Reserve Fund Tab.</t>
  </si>
  <si>
    <t>2021 'Tri-POA Expense' - in 2020 GPOA fronted tree work fund for 2 live oaks at Crystal Hills bridge, and received repayment in 2021</t>
  </si>
  <si>
    <t>that shows up as a credit in this expense category.</t>
  </si>
  <si>
    <t>Net Income considering use of Programmed Reserve / Sinking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</si>
</sst>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0_);[Red]\(0\)"/>
    <numFmt numFmtId="165" formatCode="#,##0.00;\-#,##0.00;0.00"/>
    <numFmt numFmtId="166" formatCode="&quot;$&quot;#,##0.0_);[Red]\(&quot;$&quot;#,##0.0\)"/>
  </numFmts>
  <fonts count="19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rgb="FF000000"/>
      <name val="Arial"/>
      <family val="2"/>
    </font>
    <font>
      <sz val="10"/>
      <color theme="0"/>
      <name val="Lucida Grande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  <font>
      <sz val="11"/>
      <color theme="4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0"/>
      <color rgb="FF00B0F0"/>
      <name val="Lucida Grande"/>
      <family val="2"/>
    </font>
    <font>
      <b/>
      <sz val="11"/>
      <color rgb="FFFF0000"/>
      <name val="Arial"/>
      <family val="2"/>
    </font>
    <font>
      <sz val="11"/>
      <color theme="3" tint="0.39997558519241921"/>
      <name val="Arial"/>
      <family val="2"/>
    </font>
    <font>
      <sz val="11"/>
      <color rgb="FF0070C0"/>
      <name val="Arial"/>
      <family val="2"/>
    </font>
    <font>
      <b/>
      <sz val="11"/>
      <color rgb="FF92D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8" fontId="3" fillId="0" borderId="0" xfId="0" applyNumberFormat="1" applyFont="1" applyProtection="1">
      <protection locked="0"/>
    </xf>
    <xf numFmtId="38" fontId="6" fillId="0" borderId="1" xfId="0" applyNumberFormat="1" applyFont="1" applyBorder="1" applyAlignment="1" applyProtection="1">
      <alignment horizontal="center"/>
      <protection locked="0"/>
    </xf>
    <xf numFmtId="38" fontId="3" fillId="0" borderId="1" xfId="0" applyNumberFormat="1" applyFont="1" applyBorder="1" applyProtection="1">
      <protection locked="0"/>
    </xf>
    <xf numFmtId="38" fontId="6" fillId="0" borderId="2" xfId="0" applyNumberFormat="1" applyFont="1" applyBorder="1" applyAlignment="1" applyProtection="1">
      <alignment horizontal="center"/>
      <protection locked="0"/>
    </xf>
    <xf numFmtId="38" fontId="3" fillId="0" borderId="2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38" fontId="6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/>
    <xf numFmtId="38" fontId="6" fillId="0" borderId="3" xfId="0" applyNumberFormat="1" applyFont="1" applyBorder="1" applyAlignment="1" applyProtection="1">
      <alignment horizontal="center"/>
      <protection locked="0"/>
    </xf>
    <xf numFmtId="38" fontId="6" fillId="0" borderId="4" xfId="0" quotePrefix="1" applyNumberFormat="1" applyFont="1" applyBorder="1" applyAlignment="1" applyProtection="1">
      <alignment horizontal="center"/>
      <protection locked="0"/>
    </xf>
    <xf numFmtId="164" fontId="6" fillId="0" borderId="4" xfId="0" quotePrefix="1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165" fontId="3" fillId="0" borderId="5" xfId="2" applyNumberFormat="1" applyFont="1" applyFill="1" applyBorder="1"/>
    <xf numFmtId="3" fontId="3" fillId="0" borderId="5" xfId="0" applyNumberFormat="1" applyFont="1" applyBorder="1"/>
    <xf numFmtId="38" fontId="3" fillId="0" borderId="6" xfId="0" applyNumberFormat="1" applyFont="1" applyBorder="1" applyProtection="1">
      <protection locked="0"/>
    </xf>
    <xf numFmtId="0" fontId="3" fillId="0" borderId="6" xfId="0" applyFont="1" applyBorder="1"/>
    <xf numFmtId="0" fontId="3" fillId="0" borderId="7" xfId="0" applyFont="1" applyBorder="1"/>
    <xf numFmtId="165" fontId="3" fillId="0" borderId="0" xfId="2" applyNumberFormat="1" applyFont="1" applyFill="1"/>
    <xf numFmtId="0" fontId="3" fillId="0" borderId="0" xfId="0" applyFont="1" applyAlignment="1">
      <alignment horizontal="right"/>
    </xf>
    <xf numFmtId="38" fontId="3" fillId="0" borderId="8" xfId="0" applyNumberFormat="1" applyFont="1" applyBorder="1" applyProtection="1">
      <protection locked="0"/>
    </xf>
    <xf numFmtId="38" fontId="3" fillId="0" borderId="8" xfId="0" applyNumberFormat="1" applyFont="1" applyBorder="1" applyAlignment="1" applyProtection="1">
      <alignment horizontal="right"/>
      <protection locked="0"/>
    </xf>
    <xf numFmtId="42" fontId="7" fillId="0" borderId="8" xfId="0" applyNumberFormat="1" applyFont="1" applyBorder="1"/>
    <xf numFmtId="42" fontId="6" fillId="0" borderId="8" xfId="0" applyNumberFormat="1" applyFont="1" applyBorder="1"/>
    <xf numFmtId="42" fontId="3" fillId="0" borderId="8" xfId="0" applyNumberFormat="1" applyFont="1" applyBorder="1"/>
    <xf numFmtId="42" fontId="3" fillId="0" borderId="9" xfId="0" applyNumberFormat="1" applyFont="1" applyBorder="1"/>
    <xf numFmtId="0" fontId="8" fillId="0" borderId="0" xfId="0" applyFont="1" applyAlignment="1">
      <alignment horizontal="right"/>
    </xf>
    <xf numFmtId="3" fontId="3" fillId="0" borderId="0" xfId="2" applyNumberFormat="1" applyFont="1" applyFill="1"/>
    <xf numFmtId="0" fontId="3" fillId="0" borderId="8" xfId="0" applyFont="1" applyBorder="1"/>
    <xf numFmtId="0" fontId="9" fillId="0" borderId="8" xfId="0" applyFont="1" applyBorder="1"/>
    <xf numFmtId="0" fontId="3" fillId="0" borderId="9" xfId="0" applyFont="1" applyBorder="1"/>
    <xf numFmtId="0" fontId="10" fillId="0" borderId="0" xfId="0" applyFont="1"/>
    <xf numFmtId="165" fontId="3" fillId="0" borderId="8" xfId="1" applyNumberFormat="1" applyFont="1" applyBorder="1"/>
    <xf numFmtId="2" fontId="9" fillId="0" borderId="8" xfId="1" applyNumberFormat="1" applyFont="1" applyBorder="1"/>
    <xf numFmtId="4" fontId="9" fillId="0" borderId="8" xfId="1" applyNumberFormat="1" applyFont="1" applyBorder="1"/>
    <xf numFmtId="0" fontId="9" fillId="0" borderId="9" xfId="1" applyFont="1" applyBorder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4" fontId="9" fillId="0" borderId="9" xfId="1" applyNumberFormat="1" applyFont="1" applyBorder="1"/>
    <xf numFmtId="0" fontId="11" fillId="0" borderId="0" xfId="0" applyFont="1"/>
    <xf numFmtId="38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38" fontId="3" fillId="0" borderId="10" xfId="0" applyNumberFormat="1" applyFont="1" applyBorder="1" applyProtection="1">
      <protection locked="0"/>
    </xf>
    <xf numFmtId="0" fontId="12" fillId="0" borderId="1" xfId="0" applyFont="1" applyBorder="1"/>
    <xf numFmtId="0" fontId="3" fillId="0" borderId="1" xfId="0" applyFont="1" applyBorder="1"/>
    <xf numFmtId="165" fontId="3" fillId="0" borderId="1" xfId="1" applyNumberFormat="1" applyFont="1" applyBorder="1"/>
    <xf numFmtId="4" fontId="9" fillId="0" borderId="1" xfId="1" applyNumberFormat="1" applyFont="1" applyBorder="1"/>
    <xf numFmtId="4" fontId="9" fillId="0" borderId="11" xfId="1" applyNumberFormat="1" applyFont="1" applyBorder="1"/>
    <xf numFmtId="3" fontId="3" fillId="0" borderId="12" xfId="2" applyNumberFormat="1" applyFont="1" applyFill="1" applyBorder="1"/>
    <xf numFmtId="0" fontId="3" fillId="0" borderId="12" xfId="0" applyFont="1" applyBorder="1"/>
    <xf numFmtId="38" fontId="13" fillId="0" borderId="12" xfId="0" applyNumberFormat="1" applyFont="1" applyBorder="1" applyProtection="1">
      <protection locked="0"/>
    </xf>
    <xf numFmtId="0" fontId="13" fillId="0" borderId="12" xfId="0" applyFont="1" applyBorder="1"/>
    <xf numFmtId="165" fontId="13" fillId="0" borderId="0" xfId="1" applyNumberFormat="1" applyFont="1" applyFill="1" applyBorder="1"/>
    <xf numFmtId="3" fontId="6" fillId="0" borderId="0" xfId="2" applyNumberFormat="1" applyFont="1" applyFill="1"/>
    <xf numFmtId="38" fontId="3" fillId="0" borderId="13" xfId="0" applyNumberFormat="1" applyFont="1" applyBorder="1" applyProtection="1">
      <protection locked="0"/>
    </xf>
    <xf numFmtId="0" fontId="9" fillId="0" borderId="0" xfId="0" applyFont="1"/>
    <xf numFmtId="0" fontId="9" fillId="0" borderId="9" xfId="0" applyFont="1" applyBorder="1"/>
    <xf numFmtId="0" fontId="9" fillId="0" borderId="8" xfId="1" applyFont="1" applyBorder="1"/>
    <xf numFmtId="38" fontId="12" fillId="0" borderId="8" xfId="0" applyNumberFormat="1" applyFont="1" applyBorder="1" applyProtection="1">
      <protection locked="0"/>
    </xf>
    <xf numFmtId="0" fontId="12" fillId="0" borderId="8" xfId="0" applyFont="1" applyBorder="1"/>
    <xf numFmtId="2" fontId="9" fillId="0" borderId="9" xfId="1" applyNumberFormat="1" applyFont="1" applyBorder="1"/>
    <xf numFmtId="165" fontId="3" fillId="0" borderId="9" xfId="1" applyNumberFormat="1" applyFont="1" applyBorder="1"/>
    <xf numFmtId="40" fontId="12" fillId="0" borderId="8" xfId="0" applyNumberFormat="1" applyFont="1" applyBorder="1" applyProtection="1">
      <protection locked="0"/>
    </xf>
    <xf numFmtId="38" fontId="3" fillId="0" borderId="14" xfId="0" applyNumberFormat="1" applyFont="1" applyBorder="1" applyProtection="1">
      <protection locked="0"/>
    </xf>
    <xf numFmtId="0" fontId="3" fillId="0" borderId="14" xfId="0" applyFont="1" applyBorder="1"/>
    <xf numFmtId="165" fontId="3" fillId="0" borderId="14" xfId="1" applyNumberFormat="1" applyFont="1" applyBorder="1"/>
    <xf numFmtId="0" fontId="9" fillId="0" borderId="14" xfId="1" applyFont="1" applyBorder="1"/>
    <xf numFmtId="2" fontId="9" fillId="0" borderId="14" xfId="1" applyNumberFormat="1" applyFont="1" applyBorder="1"/>
    <xf numFmtId="0" fontId="3" fillId="0" borderId="13" xfId="0" applyFont="1" applyBorder="1"/>
    <xf numFmtId="0" fontId="9" fillId="0" borderId="13" xfId="0" applyFont="1" applyBorder="1"/>
    <xf numFmtId="0" fontId="14" fillId="0" borderId="0" xfId="0" applyFont="1"/>
    <xf numFmtId="38" fontId="3" fillId="0" borderId="8" xfId="2" applyNumberFormat="1" applyFont="1" applyFill="1" applyBorder="1" applyProtection="1">
      <protection locked="0"/>
    </xf>
    <xf numFmtId="38" fontId="12" fillId="0" borderId="8" xfId="2" applyNumberFormat="1" applyFont="1" applyFill="1" applyBorder="1" applyProtection="1">
      <protection locked="0"/>
    </xf>
    <xf numFmtId="165" fontId="3" fillId="0" borderId="8" xfId="2" applyNumberFormat="1" applyFont="1" applyFill="1" applyBorder="1" applyAlignment="1">
      <alignment horizontal="center"/>
    </xf>
    <xf numFmtId="165" fontId="3" fillId="0" borderId="8" xfId="2" applyNumberFormat="1" applyFont="1" applyFill="1" applyBorder="1"/>
    <xf numFmtId="166" fontId="3" fillId="0" borderId="8" xfId="0" applyNumberFormat="1" applyFont="1" applyBorder="1"/>
    <xf numFmtId="0" fontId="3" fillId="0" borderId="0" xfId="0" quotePrefix="1" applyFont="1" applyAlignment="1">
      <alignment horizontal="right"/>
    </xf>
    <xf numFmtId="165" fontId="3" fillId="0" borderId="14" xfId="2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9" fillId="0" borderId="0" xfId="1" applyNumberFormat="1" applyFont="1"/>
    <xf numFmtId="3" fontId="15" fillId="0" borderId="0" xfId="0" applyNumberFormat="1" applyFont="1" applyAlignment="1">
      <alignment horizontal="center"/>
    </xf>
    <xf numFmtId="165" fontId="3" fillId="0" borderId="15" xfId="2" applyNumberFormat="1" applyFont="1" applyFill="1" applyBorder="1"/>
    <xf numFmtId="165" fontId="12" fillId="0" borderId="8" xfId="2" applyNumberFormat="1" applyFont="1" applyFill="1" applyBorder="1"/>
    <xf numFmtId="4" fontId="9" fillId="0" borderId="8" xfId="0" applyNumberFormat="1" applyFont="1" applyBorder="1"/>
    <xf numFmtId="0" fontId="9" fillId="0" borderId="0" xfId="1" applyFont="1"/>
    <xf numFmtId="38" fontId="3" fillId="0" borderId="10" xfId="2" applyNumberFormat="1" applyFont="1" applyFill="1" applyBorder="1" applyProtection="1">
      <protection locked="0"/>
    </xf>
    <xf numFmtId="165" fontId="12" fillId="0" borderId="10" xfId="2" applyNumberFormat="1" applyFont="1" applyFill="1" applyBorder="1"/>
    <xf numFmtId="165" fontId="3" fillId="0" borderId="10" xfId="2" applyNumberFormat="1" applyFont="1" applyFill="1" applyBorder="1"/>
    <xf numFmtId="165" fontId="3" fillId="0" borderId="10" xfId="1" applyNumberFormat="1" applyFont="1" applyBorder="1"/>
    <xf numFmtId="2" fontId="9" fillId="0" borderId="10" xfId="1" applyNumberFormat="1" applyFont="1" applyBorder="1"/>
    <xf numFmtId="4" fontId="9" fillId="0" borderId="10" xfId="1" applyNumberFormat="1" applyFont="1" applyBorder="1"/>
    <xf numFmtId="38" fontId="3" fillId="0" borderId="12" xfId="0" applyNumberFormat="1" applyFont="1" applyBorder="1" applyProtection="1">
      <protection locked="0"/>
    </xf>
    <xf numFmtId="38" fontId="3" fillId="0" borderId="12" xfId="1" applyNumberFormat="1" applyFont="1" applyFill="1" applyBorder="1" applyProtection="1">
      <protection locked="0"/>
    </xf>
    <xf numFmtId="165" fontId="3" fillId="0" borderId="12" xfId="1" applyNumberFormat="1" applyFont="1" applyFill="1" applyBorder="1"/>
    <xf numFmtId="165" fontId="9" fillId="0" borderId="0" xfId="1" applyNumberFormat="1" applyFont="1" applyBorder="1"/>
    <xf numFmtId="0" fontId="16" fillId="0" borderId="0" xfId="0" applyFont="1"/>
    <xf numFmtId="38" fontId="3" fillId="0" borderId="0" xfId="0" applyNumberFormat="1" applyFont="1" applyAlignment="1" applyProtection="1">
      <alignment horizontal="right"/>
      <protection locked="0"/>
    </xf>
    <xf numFmtId="165" fontId="12" fillId="0" borderId="0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9" fillId="0" borderId="0" xfId="2" applyNumberFormat="1" applyFont="1" applyFill="1" applyAlignment="1">
      <alignment vertical="center" wrapText="1"/>
    </xf>
    <xf numFmtId="38" fontId="12" fillId="0" borderId="8" xfId="2" applyNumberFormat="1" applyFont="1" applyFill="1" applyBorder="1" applyAlignment="1" applyProtection="1">
      <alignment vertical="center" wrapText="1"/>
      <protection locked="0"/>
    </xf>
    <xf numFmtId="165" fontId="3" fillId="0" borderId="8" xfId="2" applyNumberFormat="1" applyFont="1" applyFill="1" applyBorder="1" applyAlignment="1">
      <alignment vertical="center" wrapText="1"/>
    </xf>
    <xf numFmtId="165" fontId="12" fillId="0" borderId="8" xfId="2" applyNumberFormat="1" applyFont="1" applyFill="1" applyBorder="1" applyAlignment="1">
      <alignment vertical="center"/>
    </xf>
    <xf numFmtId="165" fontId="3" fillId="0" borderId="8" xfId="1" applyNumberFormat="1" applyFont="1" applyBorder="1" applyAlignment="1">
      <alignment vertical="center"/>
    </xf>
    <xf numFmtId="4" fontId="9" fillId="0" borderId="8" xfId="1" applyNumberFormat="1" applyFont="1" applyBorder="1" applyAlignment="1">
      <alignment vertical="center"/>
    </xf>
    <xf numFmtId="165" fontId="3" fillId="0" borderId="0" xfId="2" applyNumberFormat="1" applyFont="1" applyFill="1" applyAlignment="1">
      <alignment vertical="center" wrapText="1"/>
    </xf>
    <xf numFmtId="2" fontId="9" fillId="0" borderId="8" xfId="1" applyNumberFormat="1" applyFont="1" applyBorder="1" applyAlignment="1">
      <alignment vertical="center"/>
    </xf>
    <xf numFmtId="165" fontId="3" fillId="0" borderId="8" xfId="1" applyNumberFormat="1" applyFont="1" applyFill="1" applyBorder="1" applyAlignment="1">
      <alignment vertical="center"/>
    </xf>
    <xf numFmtId="38" fontId="12" fillId="0" borderId="14" xfId="1" applyNumberFormat="1" applyFont="1" applyFill="1" applyBorder="1" applyProtection="1">
      <protection locked="0"/>
    </xf>
    <xf numFmtId="165" fontId="12" fillId="0" borderId="14" xfId="1" applyNumberFormat="1" applyFont="1" applyFill="1" applyBorder="1"/>
    <xf numFmtId="165" fontId="16" fillId="0" borderId="0" xfId="1" applyNumberFormat="1" applyFont="1" applyBorder="1"/>
    <xf numFmtId="165" fontId="3" fillId="0" borderId="13" xfId="1" applyNumberFormat="1" applyFont="1" applyBorder="1"/>
    <xf numFmtId="165" fontId="3" fillId="0" borderId="8" xfId="1" applyNumberFormat="1" applyFont="1" applyFill="1" applyBorder="1"/>
    <xf numFmtId="38" fontId="3" fillId="0" borderId="14" xfId="1" applyNumberFormat="1" applyFont="1" applyFill="1" applyBorder="1" applyProtection="1">
      <protection locked="0"/>
    </xf>
    <xf numFmtId="165" fontId="3" fillId="0" borderId="14" xfId="1" applyNumberFormat="1" applyFont="1" applyFill="1" applyBorder="1"/>
    <xf numFmtId="165" fontId="3" fillId="0" borderId="0" xfId="2" applyNumberFormat="1" applyFont="1" applyFill="1" applyBorder="1"/>
    <xf numFmtId="38" fontId="12" fillId="0" borderId="13" xfId="1" applyNumberFormat="1" applyFont="1" applyFill="1" applyBorder="1"/>
    <xf numFmtId="40" fontId="12" fillId="0" borderId="13" xfId="1" applyNumberFormat="1" applyFont="1" applyFill="1" applyBorder="1"/>
    <xf numFmtId="3" fontId="3" fillId="0" borderId="14" xfId="2" applyNumberFormat="1" applyFont="1" applyFill="1" applyBorder="1"/>
    <xf numFmtId="0" fontId="9" fillId="0" borderId="14" xfId="0" applyFont="1" applyBorder="1"/>
    <xf numFmtId="38" fontId="12" fillId="0" borderId="0" xfId="1" applyNumberFormat="1" applyFont="1" applyFill="1" applyBorder="1"/>
    <xf numFmtId="40" fontId="12" fillId="0" borderId="0" xfId="1" applyNumberFormat="1" applyFont="1" applyFill="1" applyBorder="1"/>
    <xf numFmtId="40" fontId="8" fillId="0" borderId="0" xfId="1" applyNumberFormat="1" applyFont="1" applyBorder="1"/>
    <xf numFmtId="40" fontId="12" fillId="0" borderId="0" xfId="1" applyNumberFormat="1" applyFont="1" applyBorder="1"/>
    <xf numFmtId="0" fontId="12" fillId="0" borderId="0" xfId="0" applyFont="1"/>
    <xf numFmtId="3" fontId="12" fillId="0" borderId="0" xfId="0" applyNumberFormat="1" applyFont="1"/>
    <xf numFmtId="38" fontId="17" fillId="0" borderId="0" xfId="0" applyNumberFormat="1" applyFont="1" applyProtection="1">
      <protection locked="0"/>
    </xf>
    <xf numFmtId="0" fontId="17" fillId="0" borderId="0" xfId="0" applyFont="1"/>
    <xf numFmtId="38" fontId="12" fillId="0" borderId="0" xfId="1" applyNumberFormat="1" applyFont="1" applyFill="1" applyProtection="1">
      <protection locked="0"/>
    </xf>
    <xf numFmtId="165" fontId="6" fillId="0" borderId="0" xfId="2" applyNumberFormat="1" applyFont="1" applyFill="1"/>
    <xf numFmtId="38" fontId="17" fillId="0" borderId="0" xfId="1" applyNumberFormat="1" applyFont="1" applyFill="1" applyProtection="1">
      <protection locked="0"/>
    </xf>
    <xf numFmtId="165" fontId="12" fillId="0" borderId="0" xfId="2" applyNumberFormat="1" applyFont="1" applyFill="1"/>
    <xf numFmtId="165" fontId="12" fillId="0" borderId="0" xfId="2" applyNumberFormat="1" applyFont="1" applyFill="1" applyBorder="1"/>
    <xf numFmtId="165" fontId="3" fillId="0" borderId="0" xfId="1" applyNumberFormat="1" applyFont="1" applyFill="1" applyBorder="1"/>
    <xf numFmtId="0" fontId="6" fillId="0" borderId="0" xfId="0" applyFont="1" applyAlignment="1">
      <alignment horizontal="right"/>
    </xf>
    <xf numFmtId="38" fontId="3" fillId="0" borderId="0" xfId="2" applyNumberFormat="1" applyFont="1" applyFill="1" applyProtection="1">
      <protection locked="0"/>
    </xf>
    <xf numFmtId="40" fontId="3" fillId="0" borderId="0" xfId="2" applyNumberFormat="1" applyFont="1" applyFill="1"/>
    <xf numFmtId="0" fontId="18" fillId="0" borderId="0" xfId="0" applyFont="1"/>
    <xf numFmtId="0" fontId="6" fillId="0" borderId="0" xfId="0" applyFont="1"/>
    <xf numFmtId="3" fontId="6" fillId="0" borderId="0" xfId="0" applyNumberFormat="1" applyFont="1"/>
    <xf numFmtId="0" fontId="3" fillId="0" borderId="0" xfId="0" applyFont="1" applyAlignment="1">
      <alignment horizontal="left"/>
    </xf>
    <xf numFmtId="38" fontId="3" fillId="0" borderId="0" xfId="0" applyNumberFormat="1" applyFont="1" applyAlignment="1" applyProtection="1">
      <alignment horizontal="left"/>
      <protection locked="0"/>
    </xf>
    <xf numFmtId="0" fontId="13" fillId="0" borderId="0" xfId="0" applyFont="1"/>
    <xf numFmtId="0" fontId="8" fillId="0" borderId="0" xfId="0" applyFont="1"/>
    <xf numFmtId="42" fontId="0" fillId="0" borderId="0" xfId="0" applyNumberFormat="1"/>
  </cellXfs>
  <cellStyles count="3">
    <cellStyle name="Good" xfId="2" builtinId="26"/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ish_t/Downloads/2022%20GPOA%20Draft%20Budget%202022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22 DRAFT Budget"/>
      <sheetName val="Reserve Fund"/>
      <sheetName val="Bank Account Balances"/>
      <sheetName val="Yr End $ &amp; Reserve $ by Yr"/>
      <sheetName val="Physical Assests"/>
      <sheetName val="Tri-POA Notes"/>
    </sheetNames>
    <sheetDataSet>
      <sheetData sheetId="0"/>
      <sheetData sheetId="1"/>
      <sheetData sheetId="2">
        <row r="8">
          <cell r="J8">
            <v>233.33333333333334</v>
          </cell>
        </row>
        <row r="9">
          <cell r="J9">
            <v>100</v>
          </cell>
        </row>
        <row r="10">
          <cell r="J10">
            <v>185</v>
          </cell>
        </row>
        <row r="12">
          <cell r="J12">
            <v>100</v>
          </cell>
        </row>
        <row r="13">
          <cell r="J13">
            <v>1000</v>
          </cell>
        </row>
        <row r="14">
          <cell r="J14">
            <v>100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B132-BFE7-384D-ACE4-31AA6E3E8049}">
  <dimension ref="A1:Z111"/>
  <sheetViews>
    <sheetView tabSelected="1" workbookViewId="0">
      <selection activeCell="F87" sqref="F87"/>
    </sheetView>
  </sheetViews>
  <sheetFormatPr baseColWidth="10" defaultColWidth="9.1640625" defaultRowHeight="14" x14ac:dyDescent="0.15"/>
  <cols>
    <col min="1" max="1" width="9.1640625" style="1"/>
    <col min="2" max="2" width="16" style="1" customWidth="1"/>
    <col min="3" max="3" width="13.6640625" style="12" customWidth="1"/>
    <col min="4" max="4" width="9.1640625" style="1"/>
    <col min="5" max="5" width="56.6640625" style="1" customWidth="1"/>
    <col min="6" max="6" width="13.5" style="4" customWidth="1"/>
    <col min="7" max="7" width="14" style="4" customWidth="1"/>
    <col min="8" max="8" width="12.83203125" style="4" customWidth="1"/>
    <col min="9" max="9" width="13.6640625" style="1" customWidth="1"/>
    <col min="10" max="10" width="14.6640625" style="1" customWidth="1"/>
    <col min="11" max="11" width="17.5" style="1" customWidth="1"/>
    <col min="12" max="12" width="13" style="1" customWidth="1"/>
    <col min="13" max="13" width="13.6640625" style="1" customWidth="1"/>
    <col min="14" max="15" width="14.5" style="1" customWidth="1"/>
    <col min="16" max="16" width="13" style="1" customWidth="1"/>
    <col min="17" max="257" width="9.1640625" style="1"/>
    <col min="258" max="258" width="16" style="1" customWidth="1"/>
    <col min="259" max="259" width="13.6640625" style="1" customWidth="1"/>
    <col min="260" max="260" width="9.1640625" style="1"/>
    <col min="261" max="261" width="56.6640625" style="1" customWidth="1"/>
    <col min="262" max="262" width="13.5" style="1" customWidth="1"/>
    <col min="263" max="263" width="14" style="1" customWidth="1"/>
    <col min="264" max="264" width="12.83203125" style="1" customWidth="1"/>
    <col min="265" max="265" width="13.6640625" style="1" customWidth="1"/>
    <col min="266" max="266" width="14.6640625" style="1" customWidth="1"/>
    <col min="267" max="267" width="17.5" style="1" customWidth="1"/>
    <col min="268" max="268" width="13" style="1" customWidth="1"/>
    <col min="269" max="269" width="13.6640625" style="1" customWidth="1"/>
    <col min="270" max="271" width="14.5" style="1" customWidth="1"/>
    <col min="272" max="272" width="13" style="1" customWidth="1"/>
    <col min="273" max="513" width="9.1640625" style="1"/>
    <col min="514" max="514" width="16" style="1" customWidth="1"/>
    <col min="515" max="515" width="13.6640625" style="1" customWidth="1"/>
    <col min="516" max="516" width="9.1640625" style="1"/>
    <col min="517" max="517" width="56.6640625" style="1" customWidth="1"/>
    <col min="518" max="518" width="13.5" style="1" customWidth="1"/>
    <col min="519" max="519" width="14" style="1" customWidth="1"/>
    <col min="520" max="520" width="12.83203125" style="1" customWidth="1"/>
    <col min="521" max="521" width="13.6640625" style="1" customWidth="1"/>
    <col min="522" max="522" width="14.6640625" style="1" customWidth="1"/>
    <col min="523" max="523" width="17.5" style="1" customWidth="1"/>
    <col min="524" max="524" width="13" style="1" customWidth="1"/>
    <col min="525" max="525" width="13.6640625" style="1" customWidth="1"/>
    <col min="526" max="527" width="14.5" style="1" customWidth="1"/>
    <col min="528" max="528" width="13" style="1" customWidth="1"/>
    <col min="529" max="769" width="9.1640625" style="1"/>
    <col min="770" max="770" width="16" style="1" customWidth="1"/>
    <col min="771" max="771" width="13.6640625" style="1" customWidth="1"/>
    <col min="772" max="772" width="9.1640625" style="1"/>
    <col min="773" max="773" width="56.6640625" style="1" customWidth="1"/>
    <col min="774" max="774" width="13.5" style="1" customWidth="1"/>
    <col min="775" max="775" width="14" style="1" customWidth="1"/>
    <col min="776" max="776" width="12.83203125" style="1" customWidth="1"/>
    <col min="777" max="777" width="13.6640625" style="1" customWidth="1"/>
    <col min="778" max="778" width="14.6640625" style="1" customWidth="1"/>
    <col min="779" max="779" width="17.5" style="1" customWidth="1"/>
    <col min="780" max="780" width="13" style="1" customWidth="1"/>
    <col min="781" max="781" width="13.6640625" style="1" customWidth="1"/>
    <col min="782" max="783" width="14.5" style="1" customWidth="1"/>
    <col min="784" max="784" width="13" style="1" customWidth="1"/>
    <col min="785" max="1025" width="9.1640625" style="1"/>
    <col min="1026" max="1026" width="16" style="1" customWidth="1"/>
    <col min="1027" max="1027" width="13.6640625" style="1" customWidth="1"/>
    <col min="1028" max="1028" width="9.1640625" style="1"/>
    <col min="1029" max="1029" width="56.6640625" style="1" customWidth="1"/>
    <col min="1030" max="1030" width="13.5" style="1" customWidth="1"/>
    <col min="1031" max="1031" width="14" style="1" customWidth="1"/>
    <col min="1032" max="1032" width="12.83203125" style="1" customWidth="1"/>
    <col min="1033" max="1033" width="13.6640625" style="1" customWidth="1"/>
    <col min="1034" max="1034" width="14.6640625" style="1" customWidth="1"/>
    <col min="1035" max="1035" width="17.5" style="1" customWidth="1"/>
    <col min="1036" max="1036" width="13" style="1" customWidth="1"/>
    <col min="1037" max="1037" width="13.6640625" style="1" customWidth="1"/>
    <col min="1038" max="1039" width="14.5" style="1" customWidth="1"/>
    <col min="1040" max="1040" width="13" style="1" customWidth="1"/>
    <col min="1041" max="1281" width="9.1640625" style="1"/>
    <col min="1282" max="1282" width="16" style="1" customWidth="1"/>
    <col min="1283" max="1283" width="13.6640625" style="1" customWidth="1"/>
    <col min="1284" max="1284" width="9.1640625" style="1"/>
    <col min="1285" max="1285" width="56.6640625" style="1" customWidth="1"/>
    <col min="1286" max="1286" width="13.5" style="1" customWidth="1"/>
    <col min="1287" max="1287" width="14" style="1" customWidth="1"/>
    <col min="1288" max="1288" width="12.83203125" style="1" customWidth="1"/>
    <col min="1289" max="1289" width="13.6640625" style="1" customWidth="1"/>
    <col min="1290" max="1290" width="14.6640625" style="1" customWidth="1"/>
    <col min="1291" max="1291" width="17.5" style="1" customWidth="1"/>
    <col min="1292" max="1292" width="13" style="1" customWidth="1"/>
    <col min="1293" max="1293" width="13.6640625" style="1" customWidth="1"/>
    <col min="1294" max="1295" width="14.5" style="1" customWidth="1"/>
    <col min="1296" max="1296" width="13" style="1" customWidth="1"/>
    <col min="1297" max="1537" width="9.1640625" style="1"/>
    <col min="1538" max="1538" width="16" style="1" customWidth="1"/>
    <col min="1539" max="1539" width="13.6640625" style="1" customWidth="1"/>
    <col min="1540" max="1540" width="9.1640625" style="1"/>
    <col min="1541" max="1541" width="56.6640625" style="1" customWidth="1"/>
    <col min="1542" max="1542" width="13.5" style="1" customWidth="1"/>
    <col min="1543" max="1543" width="14" style="1" customWidth="1"/>
    <col min="1544" max="1544" width="12.83203125" style="1" customWidth="1"/>
    <col min="1545" max="1545" width="13.6640625" style="1" customWidth="1"/>
    <col min="1546" max="1546" width="14.6640625" style="1" customWidth="1"/>
    <col min="1547" max="1547" width="17.5" style="1" customWidth="1"/>
    <col min="1548" max="1548" width="13" style="1" customWidth="1"/>
    <col min="1549" max="1549" width="13.6640625" style="1" customWidth="1"/>
    <col min="1550" max="1551" width="14.5" style="1" customWidth="1"/>
    <col min="1552" max="1552" width="13" style="1" customWidth="1"/>
    <col min="1553" max="1793" width="9.1640625" style="1"/>
    <col min="1794" max="1794" width="16" style="1" customWidth="1"/>
    <col min="1795" max="1795" width="13.6640625" style="1" customWidth="1"/>
    <col min="1796" max="1796" width="9.1640625" style="1"/>
    <col min="1797" max="1797" width="56.6640625" style="1" customWidth="1"/>
    <col min="1798" max="1798" width="13.5" style="1" customWidth="1"/>
    <col min="1799" max="1799" width="14" style="1" customWidth="1"/>
    <col min="1800" max="1800" width="12.83203125" style="1" customWidth="1"/>
    <col min="1801" max="1801" width="13.6640625" style="1" customWidth="1"/>
    <col min="1802" max="1802" width="14.6640625" style="1" customWidth="1"/>
    <col min="1803" max="1803" width="17.5" style="1" customWidth="1"/>
    <col min="1804" max="1804" width="13" style="1" customWidth="1"/>
    <col min="1805" max="1805" width="13.6640625" style="1" customWidth="1"/>
    <col min="1806" max="1807" width="14.5" style="1" customWidth="1"/>
    <col min="1808" max="1808" width="13" style="1" customWidth="1"/>
    <col min="1809" max="2049" width="9.1640625" style="1"/>
    <col min="2050" max="2050" width="16" style="1" customWidth="1"/>
    <col min="2051" max="2051" width="13.6640625" style="1" customWidth="1"/>
    <col min="2052" max="2052" width="9.1640625" style="1"/>
    <col min="2053" max="2053" width="56.6640625" style="1" customWidth="1"/>
    <col min="2054" max="2054" width="13.5" style="1" customWidth="1"/>
    <col min="2055" max="2055" width="14" style="1" customWidth="1"/>
    <col min="2056" max="2056" width="12.83203125" style="1" customWidth="1"/>
    <col min="2057" max="2057" width="13.6640625" style="1" customWidth="1"/>
    <col min="2058" max="2058" width="14.6640625" style="1" customWidth="1"/>
    <col min="2059" max="2059" width="17.5" style="1" customWidth="1"/>
    <col min="2060" max="2060" width="13" style="1" customWidth="1"/>
    <col min="2061" max="2061" width="13.6640625" style="1" customWidth="1"/>
    <col min="2062" max="2063" width="14.5" style="1" customWidth="1"/>
    <col min="2064" max="2064" width="13" style="1" customWidth="1"/>
    <col min="2065" max="2305" width="9.1640625" style="1"/>
    <col min="2306" max="2306" width="16" style="1" customWidth="1"/>
    <col min="2307" max="2307" width="13.6640625" style="1" customWidth="1"/>
    <col min="2308" max="2308" width="9.1640625" style="1"/>
    <col min="2309" max="2309" width="56.6640625" style="1" customWidth="1"/>
    <col min="2310" max="2310" width="13.5" style="1" customWidth="1"/>
    <col min="2311" max="2311" width="14" style="1" customWidth="1"/>
    <col min="2312" max="2312" width="12.83203125" style="1" customWidth="1"/>
    <col min="2313" max="2313" width="13.6640625" style="1" customWidth="1"/>
    <col min="2314" max="2314" width="14.6640625" style="1" customWidth="1"/>
    <col min="2315" max="2315" width="17.5" style="1" customWidth="1"/>
    <col min="2316" max="2316" width="13" style="1" customWidth="1"/>
    <col min="2317" max="2317" width="13.6640625" style="1" customWidth="1"/>
    <col min="2318" max="2319" width="14.5" style="1" customWidth="1"/>
    <col min="2320" max="2320" width="13" style="1" customWidth="1"/>
    <col min="2321" max="2561" width="9.1640625" style="1"/>
    <col min="2562" max="2562" width="16" style="1" customWidth="1"/>
    <col min="2563" max="2563" width="13.6640625" style="1" customWidth="1"/>
    <col min="2564" max="2564" width="9.1640625" style="1"/>
    <col min="2565" max="2565" width="56.6640625" style="1" customWidth="1"/>
    <col min="2566" max="2566" width="13.5" style="1" customWidth="1"/>
    <col min="2567" max="2567" width="14" style="1" customWidth="1"/>
    <col min="2568" max="2568" width="12.83203125" style="1" customWidth="1"/>
    <col min="2569" max="2569" width="13.6640625" style="1" customWidth="1"/>
    <col min="2570" max="2570" width="14.6640625" style="1" customWidth="1"/>
    <col min="2571" max="2571" width="17.5" style="1" customWidth="1"/>
    <col min="2572" max="2572" width="13" style="1" customWidth="1"/>
    <col min="2573" max="2573" width="13.6640625" style="1" customWidth="1"/>
    <col min="2574" max="2575" width="14.5" style="1" customWidth="1"/>
    <col min="2576" max="2576" width="13" style="1" customWidth="1"/>
    <col min="2577" max="2817" width="9.1640625" style="1"/>
    <col min="2818" max="2818" width="16" style="1" customWidth="1"/>
    <col min="2819" max="2819" width="13.6640625" style="1" customWidth="1"/>
    <col min="2820" max="2820" width="9.1640625" style="1"/>
    <col min="2821" max="2821" width="56.6640625" style="1" customWidth="1"/>
    <col min="2822" max="2822" width="13.5" style="1" customWidth="1"/>
    <col min="2823" max="2823" width="14" style="1" customWidth="1"/>
    <col min="2824" max="2824" width="12.83203125" style="1" customWidth="1"/>
    <col min="2825" max="2825" width="13.6640625" style="1" customWidth="1"/>
    <col min="2826" max="2826" width="14.6640625" style="1" customWidth="1"/>
    <col min="2827" max="2827" width="17.5" style="1" customWidth="1"/>
    <col min="2828" max="2828" width="13" style="1" customWidth="1"/>
    <col min="2829" max="2829" width="13.6640625" style="1" customWidth="1"/>
    <col min="2830" max="2831" width="14.5" style="1" customWidth="1"/>
    <col min="2832" max="2832" width="13" style="1" customWidth="1"/>
    <col min="2833" max="3073" width="9.1640625" style="1"/>
    <col min="3074" max="3074" width="16" style="1" customWidth="1"/>
    <col min="3075" max="3075" width="13.6640625" style="1" customWidth="1"/>
    <col min="3076" max="3076" width="9.1640625" style="1"/>
    <col min="3077" max="3077" width="56.6640625" style="1" customWidth="1"/>
    <col min="3078" max="3078" width="13.5" style="1" customWidth="1"/>
    <col min="3079" max="3079" width="14" style="1" customWidth="1"/>
    <col min="3080" max="3080" width="12.83203125" style="1" customWidth="1"/>
    <col min="3081" max="3081" width="13.6640625" style="1" customWidth="1"/>
    <col min="3082" max="3082" width="14.6640625" style="1" customWidth="1"/>
    <col min="3083" max="3083" width="17.5" style="1" customWidth="1"/>
    <col min="3084" max="3084" width="13" style="1" customWidth="1"/>
    <col min="3085" max="3085" width="13.6640625" style="1" customWidth="1"/>
    <col min="3086" max="3087" width="14.5" style="1" customWidth="1"/>
    <col min="3088" max="3088" width="13" style="1" customWidth="1"/>
    <col min="3089" max="3329" width="9.1640625" style="1"/>
    <col min="3330" max="3330" width="16" style="1" customWidth="1"/>
    <col min="3331" max="3331" width="13.6640625" style="1" customWidth="1"/>
    <col min="3332" max="3332" width="9.1640625" style="1"/>
    <col min="3333" max="3333" width="56.6640625" style="1" customWidth="1"/>
    <col min="3334" max="3334" width="13.5" style="1" customWidth="1"/>
    <col min="3335" max="3335" width="14" style="1" customWidth="1"/>
    <col min="3336" max="3336" width="12.83203125" style="1" customWidth="1"/>
    <col min="3337" max="3337" width="13.6640625" style="1" customWidth="1"/>
    <col min="3338" max="3338" width="14.6640625" style="1" customWidth="1"/>
    <col min="3339" max="3339" width="17.5" style="1" customWidth="1"/>
    <col min="3340" max="3340" width="13" style="1" customWidth="1"/>
    <col min="3341" max="3341" width="13.6640625" style="1" customWidth="1"/>
    <col min="3342" max="3343" width="14.5" style="1" customWidth="1"/>
    <col min="3344" max="3344" width="13" style="1" customWidth="1"/>
    <col min="3345" max="3585" width="9.1640625" style="1"/>
    <col min="3586" max="3586" width="16" style="1" customWidth="1"/>
    <col min="3587" max="3587" width="13.6640625" style="1" customWidth="1"/>
    <col min="3588" max="3588" width="9.1640625" style="1"/>
    <col min="3589" max="3589" width="56.6640625" style="1" customWidth="1"/>
    <col min="3590" max="3590" width="13.5" style="1" customWidth="1"/>
    <col min="3591" max="3591" width="14" style="1" customWidth="1"/>
    <col min="3592" max="3592" width="12.83203125" style="1" customWidth="1"/>
    <col min="3593" max="3593" width="13.6640625" style="1" customWidth="1"/>
    <col min="3594" max="3594" width="14.6640625" style="1" customWidth="1"/>
    <col min="3595" max="3595" width="17.5" style="1" customWidth="1"/>
    <col min="3596" max="3596" width="13" style="1" customWidth="1"/>
    <col min="3597" max="3597" width="13.6640625" style="1" customWidth="1"/>
    <col min="3598" max="3599" width="14.5" style="1" customWidth="1"/>
    <col min="3600" max="3600" width="13" style="1" customWidth="1"/>
    <col min="3601" max="3841" width="9.1640625" style="1"/>
    <col min="3842" max="3842" width="16" style="1" customWidth="1"/>
    <col min="3843" max="3843" width="13.6640625" style="1" customWidth="1"/>
    <col min="3844" max="3844" width="9.1640625" style="1"/>
    <col min="3845" max="3845" width="56.6640625" style="1" customWidth="1"/>
    <col min="3846" max="3846" width="13.5" style="1" customWidth="1"/>
    <col min="3847" max="3847" width="14" style="1" customWidth="1"/>
    <col min="3848" max="3848" width="12.83203125" style="1" customWidth="1"/>
    <col min="3849" max="3849" width="13.6640625" style="1" customWidth="1"/>
    <col min="3850" max="3850" width="14.6640625" style="1" customWidth="1"/>
    <col min="3851" max="3851" width="17.5" style="1" customWidth="1"/>
    <col min="3852" max="3852" width="13" style="1" customWidth="1"/>
    <col min="3853" max="3853" width="13.6640625" style="1" customWidth="1"/>
    <col min="3854" max="3855" width="14.5" style="1" customWidth="1"/>
    <col min="3856" max="3856" width="13" style="1" customWidth="1"/>
    <col min="3857" max="4097" width="9.1640625" style="1"/>
    <col min="4098" max="4098" width="16" style="1" customWidth="1"/>
    <col min="4099" max="4099" width="13.6640625" style="1" customWidth="1"/>
    <col min="4100" max="4100" width="9.1640625" style="1"/>
    <col min="4101" max="4101" width="56.6640625" style="1" customWidth="1"/>
    <col min="4102" max="4102" width="13.5" style="1" customWidth="1"/>
    <col min="4103" max="4103" width="14" style="1" customWidth="1"/>
    <col min="4104" max="4104" width="12.83203125" style="1" customWidth="1"/>
    <col min="4105" max="4105" width="13.6640625" style="1" customWidth="1"/>
    <col min="4106" max="4106" width="14.6640625" style="1" customWidth="1"/>
    <col min="4107" max="4107" width="17.5" style="1" customWidth="1"/>
    <col min="4108" max="4108" width="13" style="1" customWidth="1"/>
    <col min="4109" max="4109" width="13.6640625" style="1" customWidth="1"/>
    <col min="4110" max="4111" width="14.5" style="1" customWidth="1"/>
    <col min="4112" max="4112" width="13" style="1" customWidth="1"/>
    <col min="4113" max="4353" width="9.1640625" style="1"/>
    <col min="4354" max="4354" width="16" style="1" customWidth="1"/>
    <col min="4355" max="4355" width="13.6640625" style="1" customWidth="1"/>
    <col min="4356" max="4356" width="9.1640625" style="1"/>
    <col min="4357" max="4357" width="56.6640625" style="1" customWidth="1"/>
    <col min="4358" max="4358" width="13.5" style="1" customWidth="1"/>
    <col min="4359" max="4359" width="14" style="1" customWidth="1"/>
    <col min="4360" max="4360" width="12.83203125" style="1" customWidth="1"/>
    <col min="4361" max="4361" width="13.6640625" style="1" customWidth="1"/>
    <col min="4362" max="4362" width="14.6640625" style="1" customWidth="1"/>
    <col min="4363" max="4363" width="17.5" style="1" customWidth="1"/>
    <col min="4364" max="4364" width="13" style="1" customWidth="1"/>
    <col min="4365" max="4365" width="13.6640625" style="1" customWidth="1"/>
    <col min="4366" max="4367" width="14.5" style="1" customWidth="1"/>
    <col min="4368" max="4368" width="13" style="1" customWidth="1"/>
    <col min="4369" max="4609" width="9.1640625" style="1"/>
    <col min="4610" max="4610" width="16" style="1" customWidth="1"/>
    <col min="4611" max="4611" width="13.6640625" style="1" customWidth="1"/>
    <col min="4612" max="4612" width="9.1640625" style="1"/>
    <col min="4613" max="4613" width="56.6640625" style="1" customWidth="1"/>
    <col min="4614" max="4614" width="13.5" style="1" customWidth="1"/>
    <col min="4615" max="4615" width="14" style="1" customWidth="1"/>
    <col min="4616" max="4616" width="12.83203125" style="1" customWidth="1"/>
    <col min="4617" max="4617" width="13.6640625" style="1" customWidth="1"/>
    <col min="4618" max="4618" width="14.6640625" style="1" customWidth="1"/>
    <col min="4619" max="4619" width="17.5" style="1" customWidth="1"/>
    <col min="4620" max="4620" width="13" style="1" customWidth="1"/>
    <col min="4621" max="4621" width="13.6640625" style="1" customWidth="1"/>
    <col min="4622" max="4623" width="14.5" style="1" customWidth="1"/>
    <col min="4624" max="4624" width="13" style="1" customWidth="1"/>
    <col min="4625" max="4865" width="9.1640625" style="1"/>
    <col min="4866" max="4866" width="16" style="1" customWidth="1"/>
    <col min="4867" max="4867" width="13.6640625" style="1" customWidth="1"/>
    <col min="4868" max="4868" width="9.1640625" style="1"/>
    <col min="4869" max="4869" width="56.6640625" style="1" customWidth="1"/>
    <col min="4870" max="4870" width="13.5" style="1" customWidth="1"/>
    <col min="4871" max="4871" width="14" style="1" customWidth="1"/>
    <col min="4872" max="4872" width="12.83203125" style="1" customWidth="1"/>
    <col min="4873" max="4873" width="13.6640625" style="1" customWidth="1"/>
    <col min="4874" max="4874" width="14.6640625" style="1" customWidth="1"/>
    <col min="4875" max="4875" width="17.5" style="1" customWidth="1"/>
    <col min="4876" max="4876" width="13" style="1" customWidth="1"/>
    <col min="4877" max="4877" width="13.6640625" style="1" customWidth="1"/>
    <col min="4878" max="4879" width="14.5" style="1" customWidth="1"/>
    <col min="4880" max="4880" width="13" style="1" customWidth="1"/>
    <col min="4881" max="5121" width="9.1640625" style="1"/>
    <col min="5122" max="5122" width="16" style="1" customWidth="1"/>
    <col min="5123" max="5123" width="13.6640625" style="1" customWidth="1"/>
    <col min="5124" max="5124" width="9.1640625" style="1"/>
    <col min="5125" max="5125" width="56.6640625" style="1" customWidth="1"/>
    <col min="5126" max="5126" width="13.5" style="1" customWidth="1"/>
    <col min="5127" max="5127" width="14" style="1" customWidth="1"/>
    <col min="5128" max="5128" width="12.83203125" style="1" customWidth="1"/>
    <col min="5129" max="5129" width="13.6640625" style="1" customWidth="1"/>
    <col min="5130" max="5130" width="14.6640625" style="1" customWidth="1"/>
    <col min="5131" max="5131" width="17.5" style="1" customWidth="1"/>
    <col min="5132" max="5132" width="13" style="1" customWidth="1"/>
    <col min="5133" max="5133" width="13.6640625" style="1" customWidth="1"/>
    <col min="5134" max="5135" width="14.5" style="1" customWidth="1"/>
    <col min="5136" max="5136" width="13" style="1" customWidth="1"/>
    <col min="5137" max="5377" width="9.1640625" style="1"/>
    <col min="5378" max="5378" width="16" style="1" customWidth="1"/>
    <col min="5379" max="5379" width="13.6640625" style="1" customWidth="1"/>
    <col min="5380" max="5380" width="9.1640625" style="1"/>
    <col min="5381" max="5381" width="56.6640625" style="1" customWidth="1"/>
    <col min="5382" max="5382" width="13.5" style="1" customWidth="1"/>
    <col min="5383" max="5383" width="14" style="1" customWidth="1"/>
    <col min="5384" max="5384" width="12.83203125" style="1" customWidth="1"/>
    <col min="5385" max="5385" width="13.6640625" style="1" customWidth="1"/>
    <col min="5386" max="5386" width="14.6640625" style="1" customWidth="1"/>
    <col min="5387" max="5387" width="17.5" style="1" customWidth="1"/>
    <col min="5388" max="5388" width="13" style="1" customWidth="1"/>
    <col min="5389" max="5389" width="13.6640625" style="1" customWidth="1"/>
    <col min="5390" max="5391" width="14.5" style="1" customWidth="1"/>
    <col min="5392" max="5392" width="13" style="1" customWidth="1"/>
    <col min="5393" max="5633" width="9.1640625" style="1"/>
    <col min="5634" max="5634" width="16" style="1" customWidth="1"/>
    <col min="5635" max="5635" width="13.6640625" style="1" customWidth="1"/>
    <col min="5636" max="5636" width="9.1640625" style="1"/>
    <col min="5637" max="5637" width="56.6640625" style="1" customWidth="1"/>
    <col min="5638" max="5638" width="13.5" style="1" customWidth="1"/>
    <col min="5639" max="5639" width="14" style="1" customWidth="1"/>
    <col min="5640" max="5640" width="12.83203125" style="1" customWidth="1"/>
    <col min="5641" max="5641" width="13.6640625" style="1" customWidth="1"/>
    <col min="5642" max="5642" width="14.6640625" style="1" customWidth="1"/>
    <col min="5643" max="5643" width="17.5" style="1" customWidth="1"/>
    <col min="5644" max="5644" width="13" style="1" customWidth="1"/>
    <col min="5645" max="5645" width="13.6640625" style="1" customWidth="1"/>
    <col min="5646" max="5647" width="14.5" style="1" customWidth="1"/>
    <col min="5648" max="5648" width="13" style="1" customWidth="1"/>
    <col min="5649" max="5889" width="9.1640625" style="1"/>
    <col min="5890" max="5890" width="16" style="1" customWidth="1"/>
    <col min="5891" max="5891" width="13.6640625" style="1" customWidth="1"/>
    <col min="5892" max="5892" width="9.1640625" style="1"/>
    <col min="5893" max="5893" width="56.6640625" style="1" customWidth="1"/>
    <col min="5894" max="5894" width="13.5" style="1" customWidth="1"/>
    <col min="5895" max="5895" width="14" style="1" customWidth="1"/>
    <col min="5896" max="5896" width="12.83203125" style="1" customWidth="1"/>
    <col min="5897" max="5897" width="13.6640625" style="1" customWidth="1"/>
    <col min="5898" max="5898" width="14.6640625" style="1" customWidth="1"/>
    <col min="5899" max="5899" width="17.5" style="1" customWidth="1"/>
    <col min="5900" max="5900" width="13" style="1" customWidth="1"/>
    <col min="5901" max="5901" width="13.6640625" style="1" customWidth="1"/>
    <col min="5902" max="5903" width="14.5" style="1" customWidth="1"/>
    <col min="5904" max="5904" width="13" style="1" customWidth="1"/>
    <col min="5905" max="6145" width="9.1640625" style="1"/>
    <col min="6146" max="6146" width="16" style="1" customWidth="1"/>
    <col min="6147" max="6147" width="13.6640625" style="1" customWidth="1"/>
    <col min="6148" max="6148" width="9.1640625" style="1"/>
    <col min="6149" max="6149" width="56.6640625" style="1" customWidth="1"/>
    <col min="6150" max="6150" width="13.5" style="1" customWidth="1"/>
    <col min="6151" max="6151" width="14" style="1" customWidth="1"/>
    <col min="6152" max="6152" width="12.83203125" style="1" customWidth="1"/>
    <col min="6153" max="6153" width="13.6640625" style="1" customWidth="1"/>
    <col min="6154" max="6154" width="14.6640625" style="1" customWidth="1"/>
    <col min="6155" max="6155" width="17.5" style="1" customWidth="1"/>
    <col min="6156" max="6156" width="13" style="1" customWidth="1"/>
    <col min="6157" max="6157" width="13.6640625" style="1" customWidth="1"/>
    <col min="6158" max="6159" width="14.5" style="1" customWidth="1"/>
    <col min="6160" max="6160" width="13" style="1" customWidth="1"/>
    <col min="6161" max="6401" width="9.1640625" style="1"/>
    <col min="6402" max="6402" width="16" style="1" customWidth="1"/>
    <col min="6403" max="6403" width="13.6640625" style="1" customWidth="1"/>
    <col min="6404" max="6404" width="9.1640625" style="1"/>
    <col min="6405" max="6405" width="56.6640625" style="1" customWidth="1"/>
    <col min="6406" max="6406" width="13.5" style="1" customWidth="1"/>
    <col min="6407" max="6407" width="14" style="1" customWidth="1"/>
    <col min="6408" max="6408" width="12.83203125" style="1" customWidth="1"/>
    <col min="6409" max="6409" width="13.6640625" style="1" customWidth="1"/>
    <col min="6410" max="6410" width="14.6640625" style="1" customWidth="1"/>
    <col min="6411" max="6411" width="17.5" style="1" customWidth="1"/>
    <col min="6412" max="6412" width="13" style="1" customWidth="1"/>
    <col min="6413" max="6413" width="13.6640625" style="1" customWidth="1"/>
    <col min="6414" max="6415" width="14.5" style="1" customWidth="1"/>
    <col min="6416" max="6416" width="13" style="1" customWidth="1"/>
    <col min="6417" max="6657" width="9.1640625" style="1"/>
    <col min="6658" max="6658" width="16" style="1" customWidth="1"/>
    <col min="6659" max="6659" width="13.6640625" style="1" customWidth="1"/>
    <col min="6660" max="6660" width="9.1640625" style="1"/>
    <col min="6661" max="6661" width="56.6640625" style="1" customWidth="1"/>
    <col min="6662" max="6662" width="13.5" style="1" customWidth="1"/>
    <col min="6663" max="6663" width="14" style="1" customWidth="1"/>
    <col min="6664" max="6664" width="12.83203125" style="1" customWidth="1"/>
    <col min="6665" max="6665" width="13.6640625" style="1" customWidth="1"/>
    <col min="6666" max="6666" width="14.6640625" style="1" customWidth="1"/>
    <col min="6667" max="6667" width="17.5" style="1" customWidth="1"/>
    <col min="6668" max="6668" width="13" style="1" customWidth="1"/>
    <col min="6669" max="6669" width="13.6640625" style="1" customWidth="1"/>
    <col min="6670" max="6671" width="14.5" style="1" customWidth="1"/>
    <col min="6672" max="6672" width="13" style="1" customWidth="1"/>
    <col min="6673" max="6913" width="9.1640625" style="1"/>
    <col min="6914" max="6914" width="16" style="1" customWidth="1"/>
    <col min="6915" max="6915" width="13.6640625" style="1" customWidth="1"/>
    <col min="6916" max="6916" width="9.1640625" style="1"/>
    <col min="6917" max="6917" width="56.6640625" style="1" customWidth="1"/>
    <col min="6918" max="6918" width="13.5" style="1" customWidth="1"/>
    <col min="6919" max="6919" width="14" style="1" customWidth="1"/>
    <col min="6920" max="6920" width="12.83203125" style="1" customWidth="1"/>
    <col min="6921" max="6921" width="13.6640625" style="1" customWidth="1"/>
    <col min="6922" max="6922" width="14.6640625" style="1" customWidth="1"/>
    <col min="6923" max="6923" width="17.5" style="1" customWidth="1"/>
    <col min="6924" max="6924" width="13" style="1" customWidth="1"/>
    <col min="6925" max="6925" width="13.6640625" style="1" customWidth="1"/>
    <col min="6926" max="6927" width="14.5" style="1" customWidth="1"/>
    <col min="6928" max="6928" width="13" style="1" customWidth="1"/>
    <col min="6929" max="7169" width="9.1640625" style="1"/>
    <col min="7170" max="7170" width="16" style="1" customWidth="1"/>
    <col min="7171" max="7171" width="13.6640625" style="1" customWidth="1"/>
    <col min="7172" max="7172" width="9.1640625" style="1"/>
    <col min="7173" max="7173" width="56.6640625" style="1" customWidth="1"/>
    <col min="7174" max="7174" width="13.5" style="1" customWidth="1"/>
    <col min="7175" max="7175" width="14" style="1" customWidth="1"/>
    <col min="7176" max="7176" width="12.83203125" style="1" customWidth="1"/>
    <col min="7177" max="7177" width="13.6640625" style="1" customWidth="1"/>
    <col min="7178" max="7178" width="14.6640625" style="1" customWidth="1"/>
    <col min="7179" max="7179" width="17.5" style="1" customWidth="1"/>
    <col min="7180" max="7180" width="13" style="1" customWidth="1"/>
    <col min="7181" max="7181" width="13.6640625" style="1" customWidth="1"/>
    <col min="7182" max="7183" width="14.5" style="1" customWidth="1"/>
    <col min="7184" max="7184" width="13" style="1" customWidth="1"/>
    <col min="7185" max="7425" width="9.1640625" style="1"/>
    <col min="7426" max="7426" width="16" style="1" customWidth="1"/>
    <col min="7427" max="7427" width="13.6640625" style="1" customWidth="1"/>
    <col min="7428" max="7428" width="9.1640625" style="1"/>
    <col min="7429" max="7429" width="56.6640625" style="1" customWidth="1"/>
    <col min="7430" max="7430" width="13.5" style="1" customWidth="1"/>
    <col min="7431" max="7431" width="14" style="1" customWidth="1"/>
    <col min="7432" max="7432" width="12.83203125" style="1" customWidth="1"/>
    <col min="7433" max="7433" width="13.6640625" style="1" customWidth="1"/>
    <col min="7434" max="7434" width="14.6640625" style="1" customWidth="1"/>
    <col min="7435" max="7435" width="17.5" style="1" customWidth="1"/>
    <col min="7436" max="7436" width="13" style="1" customWidth="1"/>
    <col min="7437" max="7437" width="13.6640625" style="1" customWidth="1"/>
    <col min="7438" max="7439" width="14.5" style="1" customWidth="1"/>
    <col min="7440" max="7440" width="13" style="1" customWidth="1"/>
    <col min="7441" max="7681" width="9.1640625" style="1"/>
    <col min="7682" max="7682" width="16" style="1" customWidth="1"/>
    <col min="7683" max="7683" width="13.6640625" style="1" customWidth="1"/>
    <col min="7684" max="7684" width="9.1640625" style="1"/>
    <col min="7685" max="7685" width="56.6640625" style="1" customWidth="1"/>
    <col min="7686" max="7686" width="13.5" style="1" customWidth="1"/>
    <col min="7687" max="7687" width="14" style="1" customWidth="1"/>
    <col min="7688" max="7688" width="12.83203125" style="1" customWidth="1"/>
    <col min="7689" max="7689" width="13.6640625" style="1" customWidth="1"/>
    <col min="7690" max="7690" width="14.6640625" style="1" customWidth="1"/>
    <col min="7691" max="7691" width="17.5" style="1" customWidth="1"/>
    <col min="7692" max="7692" width="13" style="1" customWidth="1"/>
    <col min="7693" max="7693" width="13.6640625" style="1" customWidth="1"/>
    <col min="7694" max="7695" width="14.5" style="1" customWidth="1"/>
    <col min="7696" max="7696" width="13" style="1" customWidth="1"/>
    <col min="7697" max="7937" width="9.1640625" style="1"/>
    <col min="7938" max="7938" width="16" style="1" customWidth="1"/>
    <col min="7939" max="7939" width="13.6640625" style="1" customWidth="1"/>
    <col min="7940" max="7940" width="9.1640625" style="1"/>
    <col min="7941" max="7941" width="56.6640625" style="1" customWidth="1"/>
    <col min="7942" max="7942" width="13.5" style="1" customWidth="1"/>
    <col min="7943" max="7943" width="14" style="1" customWidth="1"/>
    <col min="7944" max="7944" width="12.83203125" style="1" customWidth="1"/>
    <col min="7945" max="7945" width="13.6640625" style="1" customWidth="1"/>
    <col min="7946" max="7946" width="14.6640625" style="1" customWidth="1"/>
    <col min="7947" max="7947" width="17.5" style="1" customWidth="1"/>
    <col min="7948" max="7948" width="13" style="1" customWidth="1"/>
    <col min="7949" max="7949" width="13.6640625" style="1" customWidth="1"/>
    <col min="7950" max="7951" width="14.5" style="1" customWidth="1"/>
    <col min="7952" max="7952" width="13" style="1" customWidth="1"/>
    <col min="7953" max="8193" width="9.1640625" style="1"/>
    <col min="8194" max="8194" width="16" style="1" customWidth="1"/>
    <col min="8195" max="8195" width="13.6640625" style="1" customWidth="1"/>
    <col min="8196" max="8196" width="9.1640625" style="1"/>
    <col min="8197" max="8197" width="56.6640625" style="1" customWidth="1"/>
    <col min="8198" max="8198" width="13.5" style="1" customWidth="1"/>
    <col min="8199" max="8199" width="14" style="1" customWidth="1"/>
    <col min="8200" max="8200" width="12.83203125" style="1" customWidth="1"/>
    <col min="8201" max="8201" width="13.6640625" style="1" customWidth="1"/>
    <col min="8202" max="8202" width="14.6640625" style="1" customWidth="1"/>
    <col min="8203" max="8203" width="17.5" style="1" customWidth="1"/>
    <col min="8204" max="8204" width="13" style="1" customWidth="1"/>
    <col min="8205" max="8205" width="13.6640625" style="1" customWidth="1"/>
    <col min="8206" max="8207" width="14.5" style="1" customWidth="1"/>
    <col min="8208" max="8208" width="13" style="1" customWidth="1"/>
    <col min="8209" max="8449" width="9.1640625" style="1"/>
    <col min="8450" max="8450" width="16" style="1" customWidth="1"/>
    <col min="8451" max="8451" width="13.6640625" style="1" customWidth="1"/>
    <col min="8452" max="8452" width="9.1640625" style="1"/>
    <col min="8453" max="8453" width="56.6640625" style="1" customWidth="1"/>
    <col min="8454" max="8454" width="13.5" style="1" customWidth="1"/>
    <col min="8455" max="8455" width="14" style="1" customWidth="1"/>
    <col min="8456" max="8456" width="12.83203125" style="1" customWidth="1"/>
    <col min="8457" max="8457" width="13.6640625" style="1" customWidth="1"/>
    <col min="8458" max="8458" width="14.6640625" style="1" customWidth="1"/>
    <col min="8459" max="8459" width="17.5" style="1" customWidth="1"/>
    <col min="8460" max="8460" width="13" style="1" customWidth="1"/>
    <col min="8461" max="8461" width="13.6640625" style="1" customWidth="1"/>
    <col min="8462" max="8463" width="14.5" style="1" customWidth="1"/>
    <col min="8464" max="8464" width="13" style="1" customWidth="1"/>
    <col min="8465" max="8705" width="9.1640625" style="1"/>
    <col min="8706" max="8706" width="16" style="1" customWidth="1"/>
    <col min="8707" max="8707" width="13.6640625" style="1" customWidth="1"/>
    <col min="8708" max="8708" width="9.1640625" style="1"/>
    <col min="8709" max="8709" width="56.6640625" style="1" customWidth="1"/>
    <col min="8710" max="8710" width="13.5" style="1" customWidth="1"/>
    <col min="8711" max="8711" width="14" style="1" customWidth="1"/>
    <col min="8712" max="8712" width="12.83203125" style="1" customWidth="1"/>
    <col min="8713" max="8713" width="13.6640625" style="1" customWidth="1"/>
    <col min="8714" max="8714" width="14.6640625" style="1" customWidth="1"/>
    <col min="8715" max="8715" width="17.5" style="1" customWidth="1"/>
    <col min="8716" max="8716" width="13" style="1" customWidth="1"/>
    <col min="8717" max="8717" width="13.6640625" style="1" customWidth="1"/>
    <col min="8718" max="8719" width="14.5" style="1" customWidth="1"/>
    <col min="8720" max="8720" width="13" style="1" customWidth="1"/>
    <col min="8721" max="8961" width="9.1640625" style="1"/>
    <col min="8962" max="8962" width="16" style="1" customWidth="1"/>
    <col min="8963" max="8963" width="13.6640625" style="1" customWidth="1"/>
    <col min="8964" max="8964" width="9.1640625" style="1"/>
    <col min="8965" max="8965" width="56.6640625" style="1" customWidth="1"/>
    <col min="8966" max="8966" width="13.5" style="1" customWidth="1"/>
    <col min="8967" max="8967" width="14" style="1" customWidth="1"/>
    <col min="8968" max="8968" width="12.83203125" style="1" customWidth="1"/>
    <col min="8969" max="8969" width="13.6640625" style="1" customWidth="1"/>
    <col min="8970" max="8970" width="14.6640625" style="1" customWidth="1"/>
    <col min="8971" max="8971" width="17.5" style="1" customWidth="1"/>
    <col min="8972" max="8972" width="13" style="1" customWidth="1"/>
    <col min="8973" max="8973" width="13.6640625" style="1" customWidth="1"/>
    <col min="8974" max="8975" width="14.5" style="1" customWidth="1"/>
    <col min="8976" max="8976" width="13" style="1" customWidth="1"/>
    <col min="8977" max="9217" width="9.1640625" style="1"/>
    <col min="9218" max="9218" width="16" style="1" customWidth="1"/>
    <col min="9219" max="9219" width="13.6640625" style="1" customWidth="1"/>
    <col min="9220" max="9220" width="9.1640625" style="1"/>
    <col min="9221" max="9221" width="56.6640625" style="1" customWidth="1"/>
    <col min="9222" max="9222" width="13.5" style="1" customWidth="1"/>
    <col min="9223" max="9223" width="14" style="1" customWidth="1"/>
    <col min="9224" max="9224" width="12.83203125" style="1" customWidth="1"/>
    <col min="9225" max="9225" width="13.6640625" style="1" customWidth="1"/>
    <col min="9226" max="9226" width="14.6640625" style="1" customWidth="1"/>
    <col min="9227" max="9227" width="17.5" style="1" customWidth="1"/>
    <col min="9228" max="9228" width="13" style="1" customWidth="1"/>
    <col min="9229" max="9229" width="13.6640625" style="1" customWidth="1"/>
    <col min="9230" max="9231" width="14.5" style="1" customWidth="1"/>
    <col min="9232" max="9232" width="13" style="1" customWidth="1"/>
    <col min="9233" max="9473" width="9.1640625" style="1"/>
    <col min="9474" max="9474" width="16" style="1" customWidth="1"/>
    <col min="9475" max="9475" width="13.6640625" style="1" customWidth="1"/>
    <col min="9476" max="9476" width="9.1640625" style="1"/>
    <col min="9477" max="9477" width="56.6640625" style="1" customWidth="1"/>
    <col min="9478" max="9478" width="13.5" style="1" customWidth="1"/>
    <col min="9479" max="9479" width="14" style="1" customWidth="1"/>
    <col min="9480" max="9480" width="12.83203125" style="1" customWidth="1"/>
    <col min="9481" max="9481" width="13.6640625" style="1" customWidth="1"/>
    <col min="9482" max="9482" width="14.6640625" style="1" customWidth="1"/>
    <col min="9483" max="9483" width="17.5" style="1" customWidth="1"/>
    <col min="9484" max="9484" width="13" style="1" customWidth="1"/>
    <col min="9485" max="9485" width="13.6640625" style="1" customWidth="1"/>
    <col min="9486" max="9487" width="14.5" style="1" customWidth="1"/>
    <col min="9488" max="9488" width="13" style="1" customWidth="1"/>
    <col min="9489" max="9729" width="9.1640625" style="1"/>
    <col min="9730" max="9730" width="16" style="1" customWidth="1"/>
    <col min="9731" max="9731" width="13.6640625" style="1" customWidth="1"/>
    <col min="9732" max="9732" width="9.1640625" style="1"/>
    <col min="9733" max="9733" width="56.6640625" style="1" customWidth="1"/>
    <col min="9734" max="9734" width="13.5" style="1" customWidth="1"/>
    <col min="9735" max="9735" width="14" style="1" customWidth="1"/>
    <col min="9736" max="9736" width="12.83203125" style="1" customWidth="1"/>
    <col min="9737" max="9737" width="13.6640625" style="1" customWidth="1"/>
    <col min="9738" max="9738" width="14.6640625" style="1" customWidth="1"/>
    <col min="9739" max="9739" width="17.5" style="1" customWidth="1"/>
    <col min="9740" max="9740" width="13" style="1" customWidth="1"/>
    <col min="9741" max="9741" width="13.6640625" style="1" customWidth="1"/>
    <col min="9742" max="9743" width="14.5" style="1" customWidth="1"/>
    <col min="9744" max="9744" width="13" style="1" customWidth="1"/>
    <col min="9745" max="9985" width="9.1640625" style="1"/>
    <col min="9986" max="9986" width="16" style="1" customWidth="1"/>
    <col min="9987" max="9987" width="13.6640625" style="1" customWidth="1"/>
    <col min="9988" max="9988" width="9.1640625" style="1"/>
    <col min="9989" max="9989" width="56.6640625" style="1" customWidth="1"/>
    <col min="9990" max="9990" width="13.5" style="1" customWidth="1"/>
    <col min="9991" max="9991" width="14" style="1" customWidth="1"/>
    <col min="9992" max="9992" width="12.83203125" style="1" customWidth="1"/>
    <col min="9993" max="9993" width="13.6640625" style="1" customWidth="1"/>
    <col min="9994" max="9994" width="14.6640625" style="1" customWidth="1"/>
    <col min="9995" max="9995" width="17.5" style="1" customWidth="1"/>
    <col min="9996" max="9996" width="13" style="1" customWidth="1"/>
    <col min="9997" max="9997" width="13.6640625" style="1" customWidth="1"/>
    <col min="9998" max="9999" width="14.5" style="1" customWidth="1"/>
    <col min="10000" max="10000" width="13" style="1" customWidth="1"/>
    <col min="10001" max="10241" width="9.1640625" style="1"/>
    <col min="10242" max="10242" width="16" style="1" customWidth="1"/>
    <col min="10243" max="10243" width="13.6640625" style="1" customWidth="1"/>
    <col min="10244" max="10244" width="9.1640625" style="1"/>
    <col min="10245" max="10245" width="56.6640625" style="1" customWidth="1"/>
    <col min="10246" max="10246" width="13.5" style="1" customWidth="1"/>
    <col min="10247" max="10247" width="14" style="1" customWidth="1"/>
    <col min="10248" max="10248" width="12.83203125" style="1" customWidth="1"/>
    <col min="10249" max="10249" width="13.6640625" style="1" customWidth="1"/>
    <col min="10250" max="10250" width="14.6640625" style="1" customWidth="1"/>
    <col min="10251" max="10251" width="17.5" style="1" customWidth="1"/>
    <col min="10252" max="10252" width="13" style="1" customWidth="1"/>
    <col min="10253" max="10253" width="13.6640625" style="1" customWidth="1"/>
    <col min="10254" max="10255" width="14.5" style="1" customWidth="1"/>
    <col min="10256" max="10256" width="13" style="1" customWidth="1"/>
    <col min="10257" max="10497" width="9.1640625" style="1"/>
    <col min="10498" max="10498" width="16" style="1" customWidth="1"/>
    <col min="10499" max="10499" width="13.6640625" style="1" customWidth="1"/>
    <col min="10500" max="10500" width="9.1640625" style="1"/>
    <col min="10501" max="10501" width="56.6640625" style="1" customWidth="1"/>
    <col min="10502" max="10502" width="13.5" style="1" customWidth="1"/>
    <col min="10503" max="10503" width="14" style="1" customWidth="1"/>
    <col min="10504" max="10504" width="12.83203125" style="1" customWidth="1"/>
    <col min="10505" max="10505" width="13.6640625" style="1" customWidth="1"/>
    <col min="10506" max="10506" width="14.6640625" style="1" customWidth="1"/>
    <col min="10507" max="10507" width="17.5" style="1" customWidth="1"/>
    <col min="10508" max="10508" width="13" style="1" customWidth="1"/>
    <col min="10509" max="10509" width="13.6640625" style="1" customWidth="1"/>
    <col min="10510" max="10511" width="14.5" style="1" customWidth="1"/>
    <col min="10512" max="10512" width="13" style="1" customWidth="1"/>
    <col min="10513" max="10753" width="9.1640625" style="1"/>
    <col min="10754" max="10754" width="16" style="1" customWidth="1"/>
    <col min="10755" max="10755" width="13.6640625" style="1" customWidth="1"/>
    <col min="10756" max="10756" width="9.1640625" style="1"/>
    <col min="10757" max="10757" width="56.6640625" style="1" customWidth="1"/>
    <col min="10758" max="10758" width="13.5" style="1" customWidth="1"/>
    <col min="10759" max="10759" width="14" style="1" customWidth="1"/>
    <col min="10760" max="10760" width="12.83203125" style="1" customWidth="1"/>
    <col min="10761" max="10761" width="13.6640625" style="1" customWidth="1"/>
    <col min="10762" max="10762" width="14.6640625" style="1" customWidth="1"/>
    <col min="10763" max="10763" width="17.5" style="1" customWidth="1"/>
    <col min="10764" max="10764" width="13" style="1" customWidth="1"/>
    <col min="10765" max="10765" width="13.6640625" style="1" customWidth="1"/>
    <col min="10766" max="10767" width="14.5" style="1" customWidth="1"/>
    <col min="10768" max="10768" width="13" style="1" customWidth="1"/>
    <col min="10769" max="11009" width="9.1640625" style="1"/>
    <col min="11010" max="11010" width="16" style="1" customWidth="1"/>
    <col min="11011" max="11011" width="13.6640625" style="1" customWidth="1"/>
    <col min="11012" max="11012" width="9.1640625" style="1"/>
    <col min="11013" max="11013" width="56.6640625" style="1" customWidth="1"/>
    <col min="11014" max="11014" width="13.5" style="1" customWidth="1"/>
    <col min="11015" max="11015" width="14" style="1" customWidth="1"/>
    <col min="11016" max="11016" width="12.83203125" style="1" customWidth="1"/>
    <col min="11017" max="11017" width="13.6640625" style="1" customWidth="1"/>
    <col min="11018" max="11018" width="14.6640625" style="1" customWidth="1"/>
    <col min="11019" max="11019" width="17.5" style="1" customWidth="1"/>
    <col min="11020" max="11020" width="13" style="1" customWidth="1"/>
    <col min="11021" max="11021" width="13.6640625" style="1" customWidth="1"/>
    <col min="11022" max="11023" width="14.5" style="1" customWidth="1"/>
    <col min="11024" max="11024" width="13" style="1" customWidth="1"/>
    <col min="11025" max="11265" width="9.1640625" style="1"/>
    <col min="11266" max="11266" width="16" style="1" customWidth="1"/>
    <col min="11267" max="11267" width="13.6640625" style="1" customWidth="1"/>
    <col min="11268" max="11268" width="9.1640625" style="1"/>
    <col min="11269" max="11269" width="56.6640625" style="1" customWidth="1"/>
    <col min="11270" max="11270" width="13.5" style="1" customWidth="1"/>
    <col min="11271" max="11271" width="14" style="1" customWidth="1"/>
    <col min="11272" max="11272" width="12.83203125" style="1" customWidth="1"/>
    <col min="11273" max="11273" width="13.6640625" style="1" customWidth="1"/>
    <col min="11274" max="11274" width="14.6640625" style="1" customWidth="1"/>
    <col min="11275" max="11275" width="17.5" style="1" customWidth="1"/>
    <col min="11276" max="11276" width="13" style="1" customWidth="1"/>
    <col min="11277" max="11277" width="13.6640625" style="1" customWidth="1"/>
    <col min="11278" max="11279" width="14.5" style="1" customWidth="1"/>
    <col min="11280" max="11280" width="13" style="1" customWidth="1"/>
    <col min="11281" max="11521" width="9.1640625" style="1"/>
    <col min="11522" max="11522" width="16" style="1" customWidth="1"/>
    <col min="11523" max="11523" width="13.6640625" style="1" customWidth="1"/>
    <col min="11524" max="11524" width="9.1640625" style="1"/>
    <col min="11525" max="11525" width="56.6640625" style="1" customWidth="1"/>
    <col min="11526" max="11526" width="13.5" style="1" customWidth="1"/>
    <col min="11527" max="11527" width="14" style="1" customWidth="1"/>
    <col min="11528" max="11528" width="12.83203125" style="1" customWidth="1"/>
    <col min="11529" max="11529" width="13.6640625" style="1" customWidth="1"/>
    <col min="11530" max="11530" width="14.6640625" style="1" customWidth="1"/>
    <col min="11531" max="11531" width="17.5" style="1" customWidth="1"/>
    <col min="11532" max="11532" width="13" style="1" customWidth="1"/>
    <col min="11533" max="11533" width="13.6640625" style="1" customWidth="1"/>
    <col min="11534" max="11535" width="14.5" style="1" customWidth="1"/>
    <col min="11536" max="11536" width="13" style="1" customWidth="1"/>
    <col min="11537" max="11777" width="9.1640625" style="1"/>
    <col min="11778" max="11778" width="16" style="1" customWidth="1"/>
    <col min="11779" max="11779" width="13.6640625" style="1" customWidth="1"/>
    <col min="11780" max="11780" width="9.1640625" style="1"/>
    <col min="11781" max="11781" width="56.6640625" style="1" customWidth="1"/>
    <col min="11782" max="11782" width="13.5" style="1" customWidth="1"/>
    <col min="11783" max="11783" width="14" style="1" customWidth="1"/>
    <col min="11784" max="11784" width="12.83203125" style="1" customWidth="1"/>
    <col min="11785" max="11785" width="13.6640625" style="1" customWidth="1"/>
    <col min="11786" max="11786" width="14.6640625" style="1" customWidth="1"/>
    <col min="11787" max="11787" width="17.5" style="1" customWidth="1"/>
    <col min="11788" max="11788" width="13" style="1" customWidth="1"/>
    <col min="11789" max="11789" width="13.6640625" style="1" customWidth="1"/>
    <col min="11790" max="11791" width="14.5" style="1" customWidth="1"/>
    <col min="11792" max="11792" width="13" style="1" customWidth="1"/>
    <col min="11793" max="12033" width="9.1640625" style="1"/>
    <col min="12034" max="12034" width="16" style="1" customWidth="1"/>
    <col min="12035" max="12035" width="13.6640625" style="1" customWidth="1"/>
    <col min="12036" max="12036" width="9.1640625" style="1"/>
    <col min="12037" max="12037" width="56.6640625" style="1" customWidth="1"/>
    <col min="12038" max="12038" width="13.5" style="1" customWidth="1"/>
    <col min="12039" max="12039" width="14" style="1" customWidth="1"/>
    <col min="12040" max="12040" width="12.83203125" style="1" customWidth="1"/>
    <col min="12041" max="12041" width="13.6640625" style="1" customWidth="1"/>
    <col min="12042" max="12042" width="14.6640625" style="1" customWidth="1"/>
    <col min="12043" max="12043" width="17.5" style="1" customWidth="1"/>
    <col min="12044" max="12044" width="13" style="1" customWidth="1"/>
    <col min="12045" max="12045" width="13.6640625" style="1" customWidth="1"/>
    <col min="12046" max="12047" width="14.5" style="1" customWidth="1"/>
    <col min="12048" max="12048" width="13" style="1" customWidth="1"/>
    <col min="12049" max="12289" width="9.1640625" style="1"/>
    <col min="12290" max="12290" width="16" style="1" customWidth="1"/>
    <col min="12291" max="12291" width="13.6640625" style="1" customWidth="1"/>
    <col min="12292" max="12292" width="9.1640625" style="1"/>
    <col min="12293" max="12293" width="56.6640625" style="1" customWidth="1"/>
    <col min="12294" max="12294" width="13.5" style="1" customWidth="1"/>
    <col min="12295" max="12295" width="14" style="1" customWidth="1"/>
    <col min="12296" max="12296" width="12.83203125" style="1" customWidth="1"/>
    <col min="12297" max="12297" width="13.6640625" style="1" customWidth="1"/>
    <col min="12298" max="12298" width="14.6640625" style="1" customWidth="1"/>
    <col min="12299" max="12299" width="17.5" style="1" customWidth="1"/>
    <col min="12300" max="12300" width="13" style="1" customWidth="1"/>
    <col min="12301" max="12301" width="13.6640625" style="1" customWidth="1"/>
    <col min="12302" max="12303" width="14.5" style="1" customWidth="1"/>
    <col min="12304" max="12304" width="13" style="1" customWidth="1"/>
    <col min="12305" max="12545" width="9.1640625" style="1"/>
    <col min="12546" max="12546" width="16" style="1" customWidth="1"/>
    <col min="12547" max="12547" width="13.6640625" style="1" customWidth="1"/>
    <col min="12548" max="12548" width="9.1640625" style="1"/>
    <col min="12549" max="12549" width="56.6640625" style="1" customWidth="1"/>
    <col min="12550" max="12550" width="13.5" style="1" customWidth="1"/>
    <col min="12551" max="12551" width="14" style="1" customWidth="1"/>
    <col min="12552" max="12552" width="12.83203125" style="1" customWidth="1"/>
    <col min="12553" max="12553" width="13.6640625" style="1" customWidth="1"/>
    <col min="12554" max="12554" width="14.6640625" style="1" customWidth="1"/>
    <col min="12555" max="12555" width="17.5" style="1" customWidth="1"/>
    <col min="12556" max="12556" width="13" style="1" customWidth="1"/>
    <col min="12557" max="12557" width="13.6640625" style="1" customWidth="1"/>
    <col min="12558" max="12559" width="14.5" style="1" customWidth="1"/>
    <col min="12560" max="12560" width="13" style="1" customWidth="1"/>
    <col min="12561" max="12801" width="9.1640625" style="1"/>
    <col min="12802" max="12802" width="16" style="1" customWidth="1"/>
    <col min="12803" max="12803" width="13.6640625" style="1" customWidth="1"/>
    <col min="12804" max="12804" width="9.1640625" style="1"/>
    <col min="12805" max="12805" width="56.6640625" style="1" customWidth="1"/>
    <col min="12806" max="12806" width="13.5" style="1" customWidth="1"/>
    <col min="12807" max="12807" width="14" style="1" customWidth="1"/>
    <col min="12808" max="12808" width="12.83203125" style="1" customWidth="1"/>
    <col min="12809" max="12809" width="13.6640625" style="1" customWidth="1"/>
    <col min="12810" max="12810" width="14.6640625" style="1" customWidth="1"/>
    <col min="12811" max="12811" width="17.5" style="1" customWidth="1"/>
    <col min="12812" max="12812" width="13" style="1" customWidth="1"/>
    <col min="12813" max="12813" width="13.6640625" style="1" customWidth="1"/>
    <col min="12814" max="12815" width="14.5" style="1" customWidth="1"/>
    <col min="12816" max="12816" width="13" style="1" customWidth="1"/>
    <col min="12817" max="13057" width="9.1640625" style="1"/>
    <col min="13058" max="13058" width="16" style="1" customWidth="1"/>
    <col min="13059" max="13059" width="13.6640625" style="1" customWidth="1"/>
    <col min="13060" max="13060" width="9.1640625" style="1"/>
    <col min="13061" max="13061" width="56.6640625" style="1" customWidth="1"/>
    <col min="13062" max="13062" width="13.5" style="1" customWidth="1"/>
    <col min="13063" max="13063" width="14" style="1" customWidth="1"/>
    <col min="13064" max="13064" width="12.83203125" style="1" customWidth="1"/>
    <col min="13065" max="13065" width="13.6640625" style="1" customWidth="1"/>
    <col min="13066" max="13066" width="14.6640625" style="1" customWidth="1"/>
    <col min="13067" max="13067" width="17.5" style="1" customWidth="1"/>
    <col min="13068" max="13068" width="13" style="1" customWidth="1"/>
    <col min="13069" max="13069" width="13.6640625" style="1" customWidth="1"/>
    <col min="13070" max="13071" width="14.5" style="1" customWidth="1"/>
    <col min="13072" max="13072" width="13" style="1" customWidth="1"/>
    <col min="13073" max="13313" width="9.1640625" style="1"/>
    <col min="13314" max="13314" width="16" style="1" customWidth="1"/>
    <col min="13315" max="13315" width="13.6640625" style="1" customWidth="1"/>
    <col min="13316" max="13316" width="9.1640625" style="1"/>
    <col min="13317" max="13317" width="56.6640625" style="1" customWidth="1"/>
    <col min="13318" max="13318" width="13.5" style="1" customWidth="1"/>
    <col min="13319" max="13319" width="14" style="1" customWidth="1"/>
    <col min="13320" max="13320" width="12.83203125" style="1" customWidth="1"/>
    <col min="13321" max="13321" width="13.6640625" style="1" customWidth="1"/>
    <col min="13322" max="13322" width="14.6640625" style="1" customWidth="1"/>
    <col min="13323" max="13323" width="17.5" style="1" customWidth="1"/>
    <col min="13324" max="13324" width="13" style="1" customWidth="1"/>
    <col min="13325" max="13325" width="13.6640625" style="1" customWidth="1"/>
    <col min="13326" max="13327" width="14.5" style="1" customWidth="1"/>
    <col min="13328" max="13328" width="13" style="1" customWidth="1"/>
    <col min="13329" max="13569" width="9.1640625" style="1"/>
    <col min="13570" max="13570" width="16" style="1" customWidth="1"/>
    <col min="13571" max="13571" width="13.6640625" style="1" customWidth="1"/>
    <col min="13572" max="13572" width="9.1640625" style="1"/>
    <col min="13573" max="13573" width="56.6640625" style="1" customWidth="1"/>
    <col min="13574" max="13574" width="13.5" style="1" customWidth="1"/>
    <col min="13575" max="13575" width="14" style="1" customWidth="1"/>
    <col min="13576" max="13576" width="12.83203125" style="1" customWidth="1"/>
    <col min="13577" max="13577" width="13.6640625" style="1" customWidth="1"/>
    <col min="13578" max="13578" width="14.6640625" style="1" customWidth="1"/>
    <col min="13579" max="13579" width="17.5" style="1" customWidth="1"/>
    <col min="13580" max="13580" width="13" style="1" customWidth="1"/>
    <col min="13581" max="13581" width="13.6640625" style="1" customWidth="1"/>
    <col min="13582" max="13583" width="14.5" style="1" customWidth="1"/>
    <col min="13584" max="13584" width="13" style="1" customWidth="1"/>
    <col min="13585" max="13825" width="9.1640625" style="1"/>
    <col min="13826" max="13826" width="16" style="1" customWidth="1"/>
    <col min="13827" max="13827" width="13.6640625" style="1" customWidth="1"/>
    <col min="13828" max="13828" width="9.1640625" style="1"/>
    <col min="13829" max="13829" width="56.6640625" style="1" customWidth="1"/>
    <col min="13830" max="13830" width="13.5" style="1" customWidth="1"/>
    <col min="13831" max="13831" width="14" style="1" customWidth="1"/>
    <col min="13832" max="13832" width="12.83203125" style="1" customWidth="1"/>
    <col min="13833" max="13833" width="13.6640625" style="1" customWidth="1"/>
    <col min="13834" max="13834" width="14.6640625" style="1" customWidth="1"/>
    <col min="13835" max="13835" width="17.5" style="1" customWidth="1"/>
    <col min="13836" max="13836" width="13" style="1" customWidth="1"/>
    <col min="13837" max="13837" width="13.6640625" style="1" customWidth="1"/>
    <col min="13838" max="13839" width="14.5" style="1" customWidth="1"/>
    <col min="13840" max="13840" width="13" style="1" customWidth="1"/>
    <col min="13841" max="14081" width="9.1640625" style="1"/>
    <col min="14082" max="14082" width="16" style="1" customWidth="1"/>
    <col min="14083" max="14083" width="13.6640625" style="1" customWidth="1"/>
    <col min="14084" max="14084" width="9.1640625" style="1"/>
    <col min="14085" max="14085" width="56.6640625" style="1" customWidth="1"/>
    <col min="14086" max="14086" width="13.5" style="1" customWidth="1"/>
    <col min="14087" max="14087" width="14" style="1" customWidth="1"/>
    <col min="14088" max="14088" width="12.83203125" style="1" customWidth="1"/>
    <col min="14089" max="14089" width="13.6640625" style="1" customWidth="1"/>
    <col min="14090" max="14090" width="14.6640625" style="1" customWidth="1"/>
    <col min="14091" max="14091" width="17.5" style="1" customWidth="1"/>
    <col min="14092" max="14092" width="13" style="1" customWidth="1"/>
    <col min="14093" max="14093" width="13.6640625" style="1" customWidth="1"/>
    <col min="14094" max="14095" width="14.5" style="1" customWidth="1"/>
    <col min="14096" max="14096" width="13" style="1" customWidth="1"/>
    <col min="14097" max="14337" width="9.1640625" style="1"/>
    <col min="14338" max="14338" width="16" style="1" customWidth="1"/>
    <col min="14339" max="14339" width="13.6640625" style="1" customWidth="1"/>
    <col min="14340" max="14340" width="9.1640625" style="1"/>
    <col min="14341" max="14341" width="56.6640625" style="1" customWidth="1"/>
    <col min="14342" max="14342" width="13.5" style="1" customWidth="1"/>
    <col min="14343" max="14343" width="14" style="1" customWidth="1"/>
    <col min="14344" max="14344" width="12.83203125" style="1" customWidth="1"/>
    <col min="14345" max="14345" width="13.6640625" style="1" customWidth="1"/>
    <col min="14346" max="14346" width="14.6640625" style="1" customWidth="1"/>
    <col min="14347" max="14347" width="17.5" style="1" customWidth="1"/>
    <col min="14348" max="14348" width="13" style="1" customWidth="1"/>
    <col min="14349" max="14349" width="13.6640625" style="1" customWidth="1"/>
    <col min="14350" max="14351" width="14.5" style="1" customWidth="1"/>
    <col min="14352" max="14352" width="13" style="1" customWidth="1"/>
    <col min="14353" max="14593" width="9.1640625" style="1"/>
    <col min="14594" max="14594" width="16" style="1" customWidth="1"/>
    <col min="14595" max="14595" width="13.6640625" style="1" customWidth="1"/>
    <col min="14596" max="14596" width="9.1640625" style="1"/>
    <col min="14597" max="14597" width="56.6640625" style="1" customWidth="1"/>
    <col min="14598" max="14598" width="13.5" style="1" customWidth="1"/>
    <col min="14599" max="14599" width="14" style="1" customWidth="1"/>
    <col min="14600" max="14600" width="12.83203125" style="1" customWidth="1"/>
    <col min="14601" max="14601" width="13.6640625" style="1" customWidth="1"/>
    <col min="14602" max="14602" width="14.6640625" style="1" customWidth="1"/>
    <col min="14603" max="14603" width="17.5" style="1" customWidth="1"/>
    <col min="14604" max="14604" width="13" style="1" customWidth="1"/>
    <col min="14605" max="14605" width="13.6640625" style="1" customWidth="1"/>
    <col min="14606" max="14607" width="14.5" style="1" customWidth="1"/>
    <col min="14608" max="14608" width="13" style="1" customWidth="1"/>
    <col min="14609" max="14849" width="9.1640625" style="1"/>
    <col min="14850" max="14850" width="16" style="1" customWidth="1"/>
    <col min="14851" max="14851" width="13.6640625" style="1" customWidth="1"/>
    <col min="14852" max="14852" width="9.1640625" style="1"/>
    <col min="14853" max="14853" width="56.6640625" style="1" customWidth="1"/>
    <col min="14854" max="14854" width="13.5" style="1" customWidth="1"/>
    <col min="14855" max="14855" width="14" style="1" customWidth="1"/>
    <col min="14856" max="14856" width="12.83203125" style="1" customWidth="1"/>
    <col min="14857" max="14857" width="13.6640625" style="1" customWidth="1"/>
    <col min="14858" max="14858" width="14.6640625" style="1" customWidth="1"/>
    <col min="14859" max="14859" width="17.5" style="1" customWidth="1"/>
    <col min="14860" max="14860" width="13" style="1" customWidth="1"/>
    <col min="14861" max="14861" width="13.6640625" style="1" customWidth="1"/>
    <col min="14862" max="14863" width="14.5" style="1" customWidth="1"/>
    <col min="14864" max="14864" width="13" style="1" customWidth="1"/>
    <col min="14865" max="15105" width="9.1640625" style="1"/>
    <col min="15106" max="15106" width="16" style="1" customWidth="1"/>
    <col min="15107" max="15107" width="13.6640625" style="1" customWidth="1"/>
    <col min="15108" max="15108" width="9.1640625" style="1"/>
    <col min="15109" max="15109" width="56.6640625" style="1" customWidth="1"/>
    <col min="15110" max="15110" width="13.5" style="1" customWidth="1"/>
    <col min="15111" max="15111" width="14" style="1" customWidth="1"/>
    <col min="15112" max="15112" width="12.83203125" style="1" customWidth="1"/>
    <col min="15113" max="15113" width="13.6640625" style="1" customWidth="1"/>
    <col min="15114" max="15114" width="14.6640625" style="1" customWidth="1"/>
    <col min="15115" max="15115" width="17.5" style="1" customWidth="1"/>
    <col min="15116" max="15116" width="13" style="1" customWidth="1"/>
    <col min="15117" max="15117" width="13.6640625" style="1" customWidth="1"/>
    <col min="15118" max="15119" width="14.5" style="1" customWidth="1"/>
    <col min="15120" max="15120" width="13" style="1" customWidth="1"/>
    <col min="15121" max="15361" width="9.1640625" style="1"/>
    <col min="15362" max="15362" width="16" style="1" customWidth="1"/>
    <col min="15363" max="15363" width="13.6640625" style="1" customWidth="1"/>
    <col min="15364" max="15364" width="9.1640625" style="1"/>
    <col min="15365" max="15365" width="56.6640625" style="1" customWidth="1"/>
    <col min="15366" max="15366" width="13.5" style="1" customWidth="1"/>
    <col min="15367" max="15367" width="14" style="1" customWidth="1"/>
    <col min="15368" max="15368" width="12.83203125" style="1" customWidth="1"/>
    <col min="15369" max="15369" width="13.6640625" style="1" customWidth="1"/>
    <col min="15370" max="15370" width="14.6640625" style="1" customWidth="1"/>
    <col min="15371" max="15371" width="17.5" style="1" customWidth="1"/>
    <col min="15372" max="15372" width="13" style="1" customWidth="1"/>
    <col min="15373" max="15373" width="13.6640625" style="1" customWidth="1"/>
    <col min="15374" max="15375" width="14.5" style="1" customWidth="1"/>
    <col min="15376" max="15376" width="13" style="1" customWidth="1"/>
    <col min="15377" max="15617" width="9.1640625" style="1"/>
    <col min="15618" max="15618" width="16" style="1" customWidth="1"/>
    <col min="15619" max="15619" width="13.6640625" style="1" customWidth="1"/>
    <col min="15620" max="15620" width="9.1640625" style="1"/>
    <col min="15621" max="15621" width="56.6640625" style="1" customWidth="1"/>
    <col min="15622" max="15622" width="13.5" style="1" customWidth="1"/>
    <col min="15623" max="15623" width="14" style="1" customWidth="1"/>
    <col min="15624" max="15624" width="12.83203125" style="1" customWidth="1"/>
    <col min="15625" max="15625" width="13.6640625" style="1" customWidth="1"/>
    <col min="15626" max="15626" width="14.6640625" style="1" customWidth="1"/>
    <col min="15627" max="15627" width="17.5" style="1" customWidth="1"/>
    <col min="15628" max="15628" width="13" style="1" customWidth="1"/>
    <col min="15629" max="15629" width="13.6640625" style="1" customWidth="1"/>
    <col min="15630" max="15631" width="14.5" style="1" customWidth="1"/>
    <col min="15632" max="15632" width="13" style="1" customWidth="1"/>
    <col min="15633" max="15873" width="9.1640625" style="1"/>
    <col min="15874" max="15874" width="16" style="1" customWidth="1"/>
    <col min="15875" max="15875" width="13.6640625" style="1" customWidth="1"/>
    <col min="15876" max="15876" width="9.1640625" style="1"/>
    <col min="15877" max="15877" width="56.6640625" style="1" customWidth="1"/>
    <col min="15878" max="15878" width="13.5" style="1" customWidth="1"/>
    <col min="15879" max="15879" width="14" style="1" customWidth="1"/>
    <col min="15880" max="15880" width="12.83203125" style="1" customWidth="1"/>
    <col min="15881" max="15881" width="13.6640625" style="1" customWidth="1"/>
    <col min="15882" max="15882" width="14.6640625" style="1" customWidth="1"/>
    <col min="15883" max="15883" width="17.5" style="1" customWidth="1"/>
    <col min="15884" max="15884" width="13" style="1" customWidth="1"/>
    <col min="15885" max="15885" width="13.6640625" style="1" customWidth="1"/>
    <col min="15886" max="15887" width="14.5" style="1" customWidth="1"/>
    <col min="15888" max="15888" width="13" style="1" customWidth="1"/>
    <col min="15889" max="16129" width="9.1640625" style="1"/>
    <col min="16130" max="16130" width="16" style="1" customWidth="1"/>
    <col min="16131" max="16131" width="13.6640625" style="1" customWidth="1"/>
    <col min="16132" max="16132" width="9.1640625" style="1"/>
    <col min="16133" max="16133" width="56.6640625" style="1" customWidth="1"/>
    <col min="16134" max="16134" width="13.5" style="1" customWidth="1"/>
    <col min="16135" max="16135" width="14" style="1" customWidth="1"/>
    <col min="16136" max="16136" width="12.83203125" style="1" customWidth="1"/>
    <col min="16137" max="16137" width="13.6640625" style="1" customWidth="1"/>
    <col min="16138" max="16138" width="14.6640625" style="1" customWidth="1"/>
    <col min="16139" max="16139" width="17.5" style="1" customWidth="1"/>
    <col min="16140" max="16140" width="13" style="1" customWidth="1"/>
    <col min="16141" max="16141" width="13.6640625" style="1" customWidth="1"/>
    <col min="16142" max="16143" width="14.5" style="1" customWidth="1"/>
    <col min="16144" max="16144" width="13" style="1" customWidth="1"/>
    <col min="16145" max="16384" width="9.1640625" style="1"/>
  </cols>
  <sheetData>
    <row r="1" spans="1:26" ht="16" x14ac:dyDescent="0.2">
      <c r="B1" s="2"/>
      <c r="C1" s="2"/>
      <c r="D1" s="3"/>
      <c r="E1" s="3"/>
      <c r="F1"/>
      <c r="G1"/>
      <c r="H1"/>
      <c r="I1"/>
    </row>
    <row r="2" spans="1:26" ht="16" x14ac:dyDescent="0.2">
      <c r="C2"/>
      <c r="G2" s="5" t="s">
        <v>0</v>
      </c>
      <c r="H2" s="6"/>
    </row>
    <row r="3" spans="1:26" ht="16" x14ac:dyDescent="0.2">
      <c r="C3"/>
      <c r="G3" s="7" t="s">
        <v>1</v>
      </c>
      <c r="H3" s="8"/>
      <c r="I3" s="9"/>
    </row>
    <row r="4" spans="1:26" ht="16" x14ac:dyDescent="0.2">
      <c r="B4"/>
      <c r="C4"/>
      <c r="F4" s="10" t="s">
        <v>2</v>
      </c>
      <c r="G4" s="7" t="s">
        <v>3</v>
      </c>
      <c r="H4" s="7" t="s">
        <v>4</v>
      </c>
      <c r="I4" s="9" t="s">
        <v>4</v>
      </c>
      <c r="J4" s="11" t="s">
        <v>4</v>
      </c>
      <c r="K4" s="9" t="s">
        <v>4</v>
      </c>
      <c r="L4" s="9" t="s">
        <v>4</v>
      </c>
      <c r="M4" s="9" t="s">
        <v>4</v>
      </c>
      <c r="N4" s="9" t="s">
        <v>4</v>
      </c>
      <c r="O4" s="9" t="s">
        <v>4</v>
      </c>
      <c r="P4" s="9" t="s">
        <v>4</v>
      </c>
    </row>
    <row r="5" spans="1:26" ht="15" thickBot="1" x14ac:dyDescent="0.2">
      <c r="F5" s="13" t="s">
        <v>5</v>
      </c>
      <c r="G5" s="14" t="s">
        <v>5</v>
      </c>
      <c r="H5" s="15" t="s">
        <v>6</v>
      </c>
      <c r="I5" s="16" t="s">
        <v>7</v>
      </c>
      <c r="J5" s="16" t="s">
        <v>8</v>
      </c>
      <c r="K5" s="16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</row>
    <row r="6" spans="1:26" ht="15" thickTop="1" x14ac:dyDescent="0.15">
      <c r="A6" s="17"/>
      <c r="B6" s="18" t="s">
        <v>15</v>
      </c>
      <c r="C6" s="19"/>
      <c r="D6" s="17"/>
      <c r="E6" s="17"/>
      <c r="F6" s="20"/>
      <c r="G6" s="20"/>
      <c r="H6" s="20"/>
      <c r="I6" s="21"/>
      <c r="J6" s="21"/>
      <c r="K6" s="21"/>
      <c r="L6" s="21"/>
      <c r="M6" s="21"/>
      <c r="N6" s="21"/>
      <c r="O6" s="21"/>
      <c r="P6" s="22"/>
      <c r="Q6" s="17"/>
      <c r="R6" s="17"/>
      <c r="S6" s="17"/>
      <c r="T6" s="17"/>
      <c r="U6" s="17"/>
      <c r="V6" s="17"/>
      <c r="W6" s="17"/>
      <c r="X6" s="17"/>
      <c r="Y6" s="17"/>
    </row>
    <row r="7" spans="1:26" x14ac:dyDescent="0.15">
      <c r="B7" s="23"/>
      <c r="E7" s="24" t="s">
        <v>16</v>
      </c>
      <c r="F7" s="25">
        <v>150</v>
      </c>
      <c r="G7" s="26">
        <v>150</v>
      </c>
      <c r="H7" s="26">
        <v>150</v>
      </c>
      <c r="I7" s="27">
        <v>150</v>
      </c>
      <c r="J7" s="28">
        <v>150</v>
      </c>
      <c r="K7" s="29">
        <v>90</v>
      </c>
      <c r="L7" s="29">
        <v>90</v>
      </c>
      <c r="M7" s="29">
        <v>90</v>
      </c>
      <c r="N7" s="29">
        <v>90</v>
      </c>
      <c r="O7" s="29">
        <v>90</v>
      </c>
      <c r="P7" s="30">
        <v>60</v>
      </c>
    </row>
    <row r="8" spans="1:26" x14ac:dyDescent="0.15">
      <c r="B8" s="31"/>
      <c r="C8" s="32" t="s">
        <v>17</v>
      </c>
      <c r="F8" s="25"/>
      <c r="G8" s="25"/>
      <c r="H8" s="25"/>
      <c r="I8" s="33"/>
      <c r="J8" s="33"/>
      <c r="K8" s="33"/>
      <c r="L8" s="33"/>
      <c r="M8" s="33"/>
      <c r="N8" s="34"/>
      <c r="O8" s="33"/>
      <c r="P8" s="35"/>
    </row>
    <row r="9" spans="1:26" ht="16" x14ac:dyDescent="0.2">
      <c r="B9" s="36"/>
      <c r="C9"/>
      <c r="D9" s="23" t="s">
        <v>18</v>
      </c>
      <c r="F9" s="25">
        <v>750</v>
      </c>
      <c r="G9" s="25">
        <v>750</v>
      </c>
      <c r="H9" s="25">
        <v>1500</v>
      </c>
      <c r="I9" s="33">
        <v>2555</v>
      </c>
      <c r="J9" s="33">
        <v>1015</v>
      </c>
      <c r="K9" s="37">
        <v>876</v>
      </c>
      <c r="L9" s="37">
        <v>1509.4</v>
      </c>
      <c r="M9" s="38">
        <v>506</v>
      </c>
      <c r="N9" s="39">
        <v>2347.83</v>
      </c>
      <c r="O9" s="39">
        <v>1438.98</v>
      </c>
      <c r="P9" s="40">
        <v>887.68</v>
      </c>
    </row>
    <row r="10" spans="1:26" x14ac:dyDescent="0.15">
      <c r="B10" s="41"/>
      <c r="C10" s="42"/>
      <c r="D10" s="23" t="s">
        <v>19</v>
      </c>
      <c r="F10" s="25">
        <f>115*F7</f>
        <v>17250</v>
      </c>
      <c r="G10" s="25">
        <f>115*G7</f>
        <v>17250</v>
      </c>
      <c r="H10" s="25">
        <v>17400</v>
      </c>
      <c r="I10" s="33">
        <v>17550</v>
      </c>
      <c r="J10" s="33">
        <v>16350</v>
      </c>
      <c r="K10" s="37">
        <v>10060.15</v>
      </c>
      <c r="L10" s="37">
        <v>10350</v>
      </c>
      <c r="M10" s="39">
        <v>10560</v>
      </c>
      <c r="N10" s="39">
        <v>11640</v>
      </c>
      <c r="O10" s="39">
        <v>9050</v>
      </c>
      <c r="P10" s="43">
        <v>6595.06</v>
      </c>
    </row>
    <row r="11" spans="1:26" ht="16" x14ac:dyDescent="0.2">
      <c r="B11" s="41"/>
      <c r="C11"/>
      <c r="D11" s="23" t="s">
        <v>20</v>
      </c>
      <c r="F11" s="25">
        <v>240</v>
      </c>
      <c r="G11" s="25">
        <f>0.004*60000</f>
        <v>240</v>
      </c>
      <c r="H11" s="25">
        <f>487.34</f>
        <v>487.34</v>
      </c>
      <c r="I11" s="33">
        <v>6.35</v>
      </c>
      <c r="J11" s="33"/>
      <c r="K11" s="37">
        <v>2.0099999999999998</v>
      </c>
      <c r="L11" s="37">
        <v>2.0099999999999998</v>
      </c>
      <c r="M11" s="39"/>
      <c r="N11" s="39"/>
      <c r="O11" s="39"/>
      <c r="P11" s="43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6" x14ac:dyDescent="0.2">
      <c r="B12"/>
      <c r="C12"/>
      <c r="D12" s="23" t="s">
        <v>21</v>
      </c>
      <c r="F12" s="25">
        <v>2000</v>
      </c>
      <c r="G12" s="45" t="s">
        <v>22</v>
      </c>
      <c r="H12" s="45" t="s">
        <v>22</v>
      </c>
      <c r="I12" s="46">
        <v>0</v>
      </c>
      <c r="J12" s="33"/>
      <c r="K12" s="37"/>
      <c r="L12" s="37"/>
      <c r="M12" s="39"/>
      <c r="N12" s="39"/>
      <c r="O12" s="39"/>
      <c r="P12" s="43"/>
    </row>
    <row r="13" spans="1:26" ht="16" x14ac:dyDescent="0.2">
      <c r="B13"/>
      <c r="C13"/>
      <c r="D13" s="23" t="s">
        <v>23</v>
      </c>
      <c r="F13" s="25">
        <v>150</v>
      </c>
      <c r="G13" s="25">
        <f>500+100+150</f>
        <v>750</v>
      </c>
      <c r="H13" s="25">
        <v>130</v>
      </c>
      <c r="I13" s="47">
        <v>0</v>
      </c>
      <c r="J13" s="33"/>
      <c r="K13" s="37"/>
      <c r="L13" s="37"/>
      <c r="M13" s="39"/>
      <c r="N13" s="39"/>
      <c r="O13" s="39"/>
      <c r="P13" s="43"/>
    </row>
    <row r="14" spans="1:26" ht="17" thickBot="1" x14ac:dyDescent="0.25">
      <c r="C14"/>
      <c r="D14" s="23" t="s">
        <v>24</v>
      </c>
      <c r="F14" s="48">
        <v>0</v>
      </c>
      <c r="G14" s="6">
        <v>2465</v>
      </c>
      <c r="H14" s="6">
        <v>0</v>
      </c>
      <c r="I14" s="49">
        <v>0</v>
      </c>
      <c r="J14" s="50"/>
      <c r="K14" s="51"/>
      <c r="L14" s="51"/>
      <c r="M14" s="52"/>
      <c r="N14" s="52"/>
      <c r="O14" s="52"/>
      <c r="P14" s="53"/>
    </row>
    <row r="15" spans="1:26" x14ac:dyDescent="0.15">
      <c r="C15" s="54" t="s">
        <v>25</v>
      </c>
      <c r="D15" s="55"/>
      <c r="E15" s="55"/>
      <c r="F15" s="56">
        <f t="shared" ref="F15:P15" si="0">SUM(F9:F14)</f>
        <v>20390</v>
      </c>
      <c r="G15" s="56">
        <f t="shared" si="0"/>
        <v>21455</v>
      </c>
      <c r="H15" s="56">
        <f t="shared" si="0"/>
        <v>19517.34</v>
      </c>
      <c r="I15" s="57">
        <f t="shared" si="0"/>
        <v>20111.349999999999</v>
      </c>
      <c r="J15" s="57">
        <f t="shared" si="0"/>
        <v>17365</v>
      </c>
      <c r="K15" s="57">
        <f t="shared" si="0"/>
        <v>10938.16</v>
      </c>
      <c r="L15" s="57">
        <f t="shared" si="0"/>
        <v>11861.41</v>
      </c>
      <c r="M15" s="57">
        <f t="shared" si="0"/>
        <v>11066</v>
      </c>
      <c r="N15" s="57">
        <f t="shared" si="0"/>
        <v>13987.83</v>
      </c>
      <c r="O15" s="57">
        <f t="shared" si="0"/>
        <v>10488.98</v>
      </c>
      <c r="P15" s="57">
        <f t="shared" si="0"/>
        <v>7482.7400000000007</v>
      </c>
    </row>
    <row r="16" spans="1:26" x14ac:dyDescent="0.15">
      <c r="C16" s="32"/>
      <c r="J16" s="58"/>
      <c r="K16" s="58"/>
      <c r="L16" s="58"/>
      <c r="M16" s="58"/>
      <c r="N16" s="58"/>
      <c r="O16" s="58"/>
      <c r="P16" s="58"/>
    </row>
    <row r="17" spans="2:16" x14ac:dyDescent="0.15">
      <c r="C17" s="32"/>
      <c r="J17" s="58"/>
      <c r="K17" s="58"/>
      <c r="L17" s="58"/>
      <c r="M17" s="58"/>
      <c r="N17" s="58"/>
      <c r="O17" s="58"/>
      <c r="P17" s="58"/>
    </row>
    <row r="18" spans="2:16" x14ac:dyDescent="0.15">
      <c r="C18" s="59" t="s">
        <v>26</v>
      </c>
      <c r="F18" s="60"/>
      <c r="G18" s="60"/>
      <c r="M18" s="61"/>
      <c r="N18" s="61"/>
      <c r="O18" s="61"/>
      <c r="P18" s="61"/>
    </row>
    <row r="19" spans="2:16" ht="16" x14ac:dyDescent="0.2">
      <c r="B19"/>
      <c r="C19"/>
      <c r="D19" s="1" t="s">
        <v>27</v>
      </c>
      <c r="F19" s="25">
        <v>12</v>
      </c>
      <c r="G19" s="25">
        <v>12</v>
      </c>
      <c r="H19" s="25">
        <v>12</v>
      </c>
      <c r="I19" s="33">
        <v>24</v>
      </c>
      <c r="J19" s="33">
        <v>37</v>
      </c>
      <c r="K19" s="33"/>
      <c r="L19" s="33"/>
      <c r="M19" s="34"/>
      <c r="N19" s="34"/>
      <c r="O19" s="34"/>
      <c r="P19" s="62"/>
    </row>
    <row r="20" spans="2:16" ht="16" x14ac:dyDescent="0.2">
      <c r="B20"/>
      <c r="C20"/>
      <c r="D20" s="23" t="s">
        <v>28</v>
      </c>
      <c r="F20" s="25">
        <v>200</v>
      </c>
      <c r="G20" s="25">
        <f>200+400+1000</f>
        <v>1600</v>
      </c>
      <c r="H20" s="25">
        <f>-193.84-732.98+172.04</f>
        <v>-754.78000000000009</v>
      </c>
      <c r="I20" s="33">
        <f>2022.16</f>
        <v>2022.16</v>
      </c>
      <c r="J20" s="33">
        <v>216.67</v>
      </c>
      <c r="K20" s="37">
        <v>166.78</v>
      </c>
      <c r="L20" s="37">
        <v>116.73</v>
      </c>
      <c r="M20" s="63">
        <v>254.45</v>
      </c>
      <c r="N20" s="63">
        <v>243.22</v>
      </c>
      <c r="O20" s="63">
        <v>173.42</v>
      </c>
      <c r="P20" s="40">
        <v>216.38</v>
      </c>
    </row>
    <row r="21" spans="2:16" ht="16" x14ac:dyDescent="0.2">
      <c r="C21"/>
      <c r="D21" s="23" t="s">
        <v>29</v>
      </c>
      <c r="F21" s="25">
        <v>200</v>
      </c>
      <c r="G21" s="64">
        <v>200</v>
      </c>
      <c r="H21" s="64">
        <v>158.9</v>
      </c>
      <c r="I21" s="65">
        <v>158.80000000000001</v>
      </c>
      <c r="J21" s="33">
        <v>0</v>
      </c>
      <c r="K21" s="37">
        <v>200</v>
      </c>
      <c r="L21" s="37">
        <v>0</v>
      </c>
      <c r="M21" s="34">
        <v>0</v>
      </c>
      <c r="N21" s="34">
        <v>0</v>
      </c>
      <c r="O21" s="38">
        <v>0</v>
      </c>
      <c r="P21" s="66">
        <v>125</v>
      </c>
    </row>
    <row r="22" spans="2:16" x14ac:dyDescent="0.15">
      <c r="D22" s="23" t="s">
        <v>30</v>
      </c>
      <c r="F22" s="25">
        <v>250</v>
      </c>
      <c r="G22" s="64">
        <v>250</v>
      </c>
      <c r="H22" s="64">
        <f>119.9+69</f>
        <v>188.9</v>
      </c>
      <c r="I22" s="65">
        <v>213.2</v>
      </c>
      <c r="J22" s="33">
        <v>0</v>
      </c>
      <c r="K22" s="37">
        <v>0</v>
      </c>
      <c r="L22" s="37">
        <v>0</v>
      </c>
      <c r="M22" s="34">
        <v>0</v>
      </c>
      <c r="N22" s="34">
        <v>26</v>
      </c>
      <c r="O22" s="37">
        <v>0</v>
      </c>
      <c r="P22" s="67">
        <v>0</v>
      </c>
    </row>
    <row r="23" spans="2:16" ht="16" x14ac:dyDescent="0.2">
      <c r="C23"/>
      <c r="D23" s="23" t="s">
        <v>31</v>
      </c>
      <c r="F23" s="25">
        <v>150</v>
      </c>
      <c r="G23" s="64">
        <v>150</v>
      </c>
      <c r="H23" s="64">
        <v>0</v>
      </c>
      <c r="I23" s="65">
        <v>106.08</v>
      </c>
      <c r="J23" s="33">
        <f>25.22+170.51</f>
        <v>195.73</v>
      </c>
      <c r="K23" s="37">
        <v>176.03</v>
      </c>
      <c r="L23" s="37">
        <v>109.91</v>
      </c>
      <c r="M23" s="63">
        <v>77.77</v>
      </c>
      <c r="N23" s="63">
        <v>340.62</v>
      </c>
      <c r="O23" s="63">
        <v>577.02</v>
      </c>
      <c r="P23" s="40">
        <v>81.040000000000006</v>
      </c>
    </row>
    <row r="24" spans="2:16" x14ac:dyDescent="0.15">
      <c r="D24" s="23" t="s">
        <v>32</v>
      </c>
      <c r="F24" s="25">
        <v>510</v>
      </c>
      <c r="G24" s="64">
        <v>475</v>
      </c>
      <c r="H24" s="64">
        <v>506.96</v>
      </c>
      <c r="I24" s="65">
        <v>501.71</v>
      </c>
      <c r="J24" s="33">
        <v>454.12</v>
      </c>
      <c r="K24" s="37">
        <v>481.16</v>
      </c>
      <c r="L24" s="37">
        <v>536.21</v>
      </c>
      <c r="M24" s="63">
        <v>556.98</v>
      </c>
      <c r="N24" s="63">
        <v>605.05999999999995</v>
      </c>
      <c r="O24" s="63">
        <v>623.55999999999995</v>
      </c>
      <c r="P24" s="40">
        <v>456.24</v>
      </c>
    </row>
    <row r="25" spans="2:16" ht="16" x14ac:dyDescent="0.2">
      <c r="B25"/>
      <c r="C25"/>
      <c r="D25" s="23" t="s">
        <v>33</v>
      </c>
      <c r="F25" s="25">
        <v>600</v>
      </c>
      <c r="G25" s="64">
        <v>500</v>
      </c>
      <c r="H25" s="64">
        <v>300.94</v>
      </c>
      <c r="I25" s="65">
        <v>125</v>
      </c>
      <c r="J25" s="33">
        <f>1020+220</f>
        <v>1240</v>
      </c>
      <c r="K25" s="37">
        <v>900.54</v>
      </c>
      <c r="L25" s="37">
        <v>1440</v>
      </c>
      <c r="M25" s="63">
        <v>310.17</v>
      </c>
      <c r="N25" s="63">
        <v>1079.08</v>
      </c>
      <c r="O25" s="38">
        <v>260</v>
      </c>
      <c r="P25" s="40">
        <v>717.36</v>
      </c>
    </row>
    <row r="26" spans="2:16" x14ac:dyDescent="0.15">
      <c r="D26" s="23" t="s">
        <v>34</v>
      </c>
      <c r="F26" s="25">
        <v>10</v>
      </c>
      <c r="G26" s="64">
        <v>10</v>
      </c>
      <c r="H26" s="68">
        <f>5.98+0.18</f>
        <v>6.16</v>
      </c>
      <c r="I26" s="65">
        <v>6.37</v>
      </c>
      <c r="J26" s="33">
        <f>6.93+0.21</f>
        <v>7.14</v>
      </c>
      <c r="K26" s="37">
        <v>6.81</v>
      </c>
      <c r="L26" s="37">
        <v>6.84</v>
      </c>
      <c r="M26" s="63">
        <v>52.25</v>
      </c>
      <c r="N26" s="38">
        <v>52.3</v>
      </c>
      <c r="O26" s="63">
        <v>105.93</v>
      </c>
      <c r="P26" s="40">
        <v>53.58</v>
      </c>
    </row>
    <row r="27" spans="2:16" x14ac:dyDescent="0.15">
      <c r="D27" s="23"/>
      <c r="F27" s="69"/>
      <c r="G27" s="69"/>
      <c r="H27" s="69"/>
      <c r="I27" s="70"/>
      <c r="J27" s="70"/>
      <c r="K27" s="71"/>
      <c r="L27" s="71"/>
      <c r="M27" s="72"/>
      <c r="N27" s="73"/>
      <c r="O27" s="70"/>
      <c r="P27" s="70"/>
    </row>
    <row r="28" spans="2:16" x14ac:dyDescent="0.15">
      <c r="D28" s="23" t="s">
        <v>35</v>
      </c>
      <c r="F28" s="60"/>
      <c r="G28" s="60"/>
      <c r="H28" s="60"/>
      <c r="I28" s="74"/>
      <c r="J28" s="74"/>
      <c r="K28" s="74"/>
      <c r="L28" s="74"/>
      <c r="M28" s="75"/>
      <c r="N28" s="75"/>
      <c r="O28" s="74"/>
      <c r="P28" s="74"/>
    </row>
    <row r="29" spans="2:16" ht="16" x14ac:dyDescent="0.2">
      <c r="B29"/>
      <c r="C29"/>
      <c r="D29" s="23"/>
      <c r="E29" s="1" t="s">
        <v>36</v>
      </c>
      <c r="F29" s="25">
        <v>100</v>
      </c>
      <c r="G29" s="25"/>
      <c r="H29" s="25">
        <f>208.39+8.64</f>
        <v>217.02999999999997</v>
      </c>
      <c r="I29" s="33">
        <v>1238.57</v>
      </c>
      <c r="J29" s="33">
        <f>611.61+141.61</f>
        <v>753.22</v>
      </c>
      <c r="K29" s="33"/>
      <c r="L29" s="33"/>
      <c r="M29" s="34"/>
      <c r="N29" s="34"/>
      <c r="O29" s="33"/>
      <c r="P29" s="35"/>
    </row>
    <row r="30" spans="2:16" ht="16" x14ac:dyDescent="0.2">
      <c r="B30"/>
      <c r="C30"/>
      <c r="D30" s="23"/>
      <c r="E30" s="1" t="s">
        <v>37</v>
      </c>
      <c r="F30" s="25">
        <v>50</v>
      </c>
      <c r="G30" s="25"/>
      <c r="H30" s="25">
        <v>0</v>
      </c>
      <c r="I30" s="33"/>
      <c r="J30" s="33"/>
      <c r="K30" s="33"/>
      <c r="L30" s="33"/>
      <c r="M30" s="34"/>
      <c r="N30" s="34"/>
      <c r="O30" s="33"/>
      <c r="P30" s="35"/>
    </row>
    <row r="31" spans="2:16" ht="16" x14ac:dyDescent="0.2">
      <c r="B31"/>
      <c r="C31"/>
      <c r="D31" s="23"/>
      <c r="E31" s="1" t="s">
        <v>38</v>
      </c>
      <c r="F31" s="25">
        <v>0</v>
      </c>
      <c r="G31" s="25"/>
      <c r="H31" s="25">
        <v>0</v>
      </c>
      <c r="I31" s="33"/>
      <c r="J31" s="33"/>
      <c r="K31" s="33"/>
      <c r="L31" s="33"/>
      <c r="M31" s="34"/>
      <c r="N31" s="34"/>
      <c r="O31" s="33"/>
      <c r="P31" s="35"/>
    </row>
    <row r="32" spans="2:16" ht="16" x14ac:dyDescent="0.2">
      <c r="B32"/>
      <c r="C32" s="76"/>
      <c r="D32" s="23"/>
      <c r="E32" s="23" t="s">
        <v>39</v>
      </c>
      <c r="F32" s="25">
        <v>0</v>
      </c>
      <c r="G32" s="77">
        <v>500</v>
      </c>
      <c r="H32" s="78">
        <v>130</v>
      </c>
      <c r="I32" s="79">
        <v>0</v>
      </c>
      <c r="J32" s="80">
        <v>0</v>
      </c>
      <c r="K32" s="37">
        <v>0</v>
      </c>
      <c r="L32" s="37">
        <v>2950.78</v>
      </c>
      <c r="M32" s="38">
        <v>0</v>
      </c>
      <c r="N32" s="63">
        <v>302.76</v>
      </c>
      <c r="O32" s="33"/>
      <c r="P32" s="35"/>
    </row>
    <row r="33" spans="2:16" ht="16" x14ac:dyDescent="0.2">
      <c r="B33"/>
      <c r="C33"/>
      <c r="D33" s="23"/>
      <c r="E33" s="1" t="s">
        <v>40</v>
      </c>
      <c r="F33" s="25">
        <v>150</v>
      </c>
      <c r="G33" s="25">
        <v>150</v>
      </c>
      <c r="H33" s="64">
        <v>0</v>
      </c>
      <c r="I33" s="33"/>
      <c r="J33" s="33"/>
      <c r="K33" s="33"/>
      <c r="L33" s="33"/>
      <c r="M33" s="34"/>
      <c r="N33" s="63">
        <v>418.82</v>
      </c>
      <c r="O33" s="33"/>
      <c r="P33" s="35"/>
    </row>
    <row r="34" spans="2:16" x14ac:dyDescent="0.15">
      <c r="B34" s="36"/>
      <c r="D34" s="23"/>
      <c r="E34" s="1" t="s">
        <v>41</v>
      </c>
      <c r="F34" s="25">
        <v>100</v>
      </c>
      <c r="G34" s="25">
        <v>100</v>
      </c>
      <c r="H34" s="25">
        <v>0</v>
      </c>
      <c r="I34" s="33"/>
      <c r="J34" s="33"/>
      <c r="K34" s="33"/>
      <c r="L34" s="33"/>
      <c r="M34" s="34"/>
      <c r="N34" s="63"/>
      <c r="O34" s="33"/>
      <c r="P34" s="35"/>
    </row>
    <row r="35" spans="2:16" ht="16" x14ac:dyDescent="0.2">
      <c r="C35"/>
      <c r="D35" s="23"/>
      <c r="E35" s="1" t="s">
        <v>42</v>
      </c>
      <c r="F35" s="25">
        <v>250</v>
      </c>
      <c r="G35" s="25">
        <v>100</v>
      </c>
      <c r="H35" s="25">
        <v>0</v>
      </c>
      <c r="I35" s="33">
        <v>0</v>
      </c>
      <c r="J35" s="33"/>
      <c r="K35" s="33"/>
      <c r="L35" s="33"/>
      <c r="M35" s="34"/>
      <c r="N35" s="63"/>
      <c r="O35" s="33"/>
      <c r="P35" s="35"/>
    </row>
    <row r="36" spans="2:16" ht="16" x14ac:dyDescent="0.2">
      <c r="C36"/>
      <c r="D36" s="23"/>
      <c r="E36" s="1" t="s">
        <v>43</v>
      </c>
      <c r="F36" s="45" t="s">
        <v>44</v>
      </c>
      <c r="G36" s="25"/>
      <c r="H36" s="26">
        <v>28</v>
      </c>
      <c r="I36" s="33"/>
      <c r="J36" s="33"/>
      <c r="K36" s="33"/>
      <c r="L36" s="33"/>
      <c r="M36" s="34"/>
      <c r="N36" s="63"/>
      <c r="O36" s="33"/>
      <c r="P36" s="35"/>
    </row>
    <row r="37" spans="2:16" ht="16" x14ac:dyDescent="0.2">
      <c r="C37"/>
      <c r="D37" s="23"/>
      <c r="E37" s="24" t="s">
        <v>45</v>
      </c>
      <c r="F37" s="25">
        <v>2000</v>
      </c>
      <c r="G37" s="26">
        <v>1500</v>
      </c>
      <c r="H37" s="26">
        <v>0</v>
      </c>
      <c r="I37" s="33">
        <v>0</v>
      </c>
      <c r="J37" s="33"/>
      <c r="K37" s="33"/>
      <c r="L37" s="33"/>
      <c r="M37" s="34"/>
      <c r="N37" s="63"/>
      <c r="O37" s="33"/>
      <c r="P37" s="35"/>
    </row>
    <row r="38" spans="2:16" ht="16" x14ac:dyDescent="0.2">
      <c r="C38"/>
      <c r="E38" s="1" t="s">
        <v>46</v>
      </c>
      <c r="F38" s="25">
        <v>200</v>
      </c>
      <c r="G38" s="25">
        <v>0</v>
      </c>
      <c r="H38" s="25">
        <v>0</v>
      </c>
      <c r="I38" s="81">
        <v>-174</v>
      </c>
      <c r="J38" s="33">
        <v>0</v>
      </c>
      <c r="K38" s="33"/>
      <c r="L38" s="33"/>
      <c r="M38" s="34"/>
      <c r="N38" s="63"/>
      <c r="O38" s="33"/>
      <c r="P38" s="35"/>
    </row>
    <row r="39" spans="2:16" ht="16" x14ac:dyDescent="0.2">
      <c r="C39"/>
      <c r="E39" s="1" t="s">
        <v>47</v>
      </c>
      <c r="F39" s="25">
        <v>250</v>
      </c>
      <c r="G39" s="25" t="s">
        <v>48</v>
      </c>
      <c r="H39" s="25"/>
      <c r="I39" s="46">
        <v>0</v>
      </c>
      <c r="J39" s="33">
        <v>0</v>
      </c>
      <c r="K39" s="33">
        <v>0</v>
      </c>
      <c r="L39" s="33">
        <v>0</v>
      </c>
      <c r="M39" s="63">
        <v>263.13</v>
      </c>
      <c r="N39" s="63">
        <v>2089.06</v>
      </c>
      <c r="O39" s="33"/>
      <c r="P39" s="35"/>
    </row>
    <row r="40" spans="2:16" ht="16" x14ac:dyDescent="0.2">
      <c r="C40"/>
      <c r="E40" s="23" t="s">
        <v>49</v>
      </c>
      <c r="F40" s="25">
        <v>175</v>
      </c>
      <c r="G40" s="77"/>
      <c r="H40" s="77">
        <v>315.63</v>
      </c>
      <c r="I40" s="80">
        <v>0</v>
      </c>
      <c r="J40" s="80">
        <v>0</v>
      </c>
      <c r="K40" s="37"/>
      <c r="L40" s="37"/>
      <c r="M40" s="38"/>
      <c r="N40" s="63"/>
      <c r="O40" s="33"/>
      <c r="P40" s="35"/>
    </row>
    <row r="41" spans="2:16" x14ac:dyDescent="0.15">
      <c r="D41" s="82"/>
      <c r="E41" s="23" t="s">
        <v>50</v>
      </c>
      <c r="F41" s="25">
        <v>220</v>
      </c>
      <c r="G41" s="77"/>
      <c r="H41" s="77">
        <v>220</v>
      </c>
      <c r="I41" s="80"/>
      <c r="J41" s="80"/>
      <c r="K41" s="37"/>
      <c r="L41" s="37"/>
      <c r="M41" s="38"/>
      <c r="N41" s="63"/>
      <c r="O41" s="33"/>
      <c r="P41" s="35"/>
    </row>
    <row r="42" spans="2:16" x14ac:dyDescent="0.15">
      <c r="D42" s="83" t="s">
        <v>51</v>
      </c>
      <c r="E42" s="70"/>
      <c r="F42" s="69">
        <f t="shared" ref="F42:P42" si="1">SUM(F29:F41)</f>
        <v>3495</v>
      </c>
      <c r="G42" s="69">
        <f t="shared" si="1"/>
        <v>2350</v>
      </c>
      <c r="H42" s="69">
        <f t="shared" si="1"/>
        <v>910.66</v>
      </c>
      <c r="I42" s="70">
        <f t="shared" si="1"/>
        <v>1064.57</v>
      </c>
      <c r="J42" s="70">
        <f t="shared" si="1"/>
        <v>753.22</v>
      </c>
      <c r="K42" s="70">
        <f t="shared" si="1"/>
        <v>0</v>
      </c>
      <c r="L42" s="70">
        <f t="shared" si="1"/>
        <v>2950.78</v>
      </c>
      <c r="M42" s="70">
        <f t="shared" si="1"/>
        <v>263.13</v>
      </c>
      <c r="N42" s="70">
        <f t="shared" si="1"/>
        <v>2810.64</v>
      </c>
      <c r="O42" s="70">
        <f t="shared" si="1"/>
        <v>0</v>
      </c>
      <c r="P42" s="70">
        <f t="shared" si="1"/>
        <v>0</v>
      </c>
    </row>
    <row r="43" spans="2:16" x14ac:dyDescent="0.15">
      <c r="D43" s="23"/>
      <c r="K43" s="84"/>
      <c r="L43" s="85"/>
      <c r="M43" s="86"/>
      <c r="N43" s="86"/>
    </row>
    <row r="44" spans="2:16" x14ac:dyDescent="0.15">
      <c r="C44" s="87"/>
      <c r="D44" s="23" t="s">
        <v>52</v>
      </c>
      <c r="F44" s="60"/>
      <c r="G44" s="60"/>
      <c r="H44" s="60"/>
      <c r="I44" s="74"/>
      <c r="J44" s="74"/>
      <c r="K44" s="74"/>
      <c r="M44" s="61"/>
      <c r="N44" s="61"/>
    </row>
    <row r="45" spans="2:16" x14ac:dyDescent="0.15">
      <c r="E45" s="88" t="s">
        <v>53</v>
      </c>
      <c r="F45" s="25">
        <v>2000</v>
      </c>
      <c r="G45" s="77">
        <v>2000</v>
      </c>
      <c r="H45" s="77">
        <v>1740.6</v>
      </c>
      <c r="I45" s="80">
        <v>1921.5</v>
      </c>
      <c r="J45" s="80">
        <f>2329.2</f>
        <v>2329.1999999999998</v>
      </c>
      <c r="K45" s="37">
        <v>5587.28</v>
      </c>
      <c r="L45" s="37">
        <v>4119.3</v>
      </c>
      <c r="M45" s="39">
        <v>4179</v>
      </c>
      <c r="N45" s="39">
        <v>3272.5</v>
      </c>
      <c r="O45" s="38">
        <v>669.75</v>
      </c>
      <c r="P45" s="38">
        <v>0</v>
      </c>
    </row>
    <row r="46" spans="2:16" ht="16" x14ac:dyDescent="0.2">
      <c r="C46"/>
      <c r="E46" s="23" t="s">
        <v>54</v>
      </c>
      <c r="F46" s="25">
        <v>0</v>
      </c>
      <c r="G46" s="77">
        <v>500</v>
      </c>
      <c r="H46" s="77">
        <v>0</v>
      </c>
      <c r="I46" s="89">
        <v>0</v>
      </c>
      <c r="J46" s="80">
        <v>16.010000000000002</v>
      </c>
      <c r="K46" s="37">
        <v>90</v>
      </c>
      <c r="L46" s="37">
        <v>193.5</v>
      </c>
      <c r="M46" s="90">
        <v>0</v>
      </c>
      <c r="N46" s="39">
        <v>2832.68</v>
      </c>
      <c r="O46" s="33"/>
      <c r="P46" s="33"/>
    </row>
    <row r="47" spans="2:16" x14ac:dyDescent="0.15">
      <c r="D47" s="83" t="s">
        <v>55</v>
      </c>
      <c r="E47" s="70"/>
      <c r="F47" s="69">
        <f>SUM(F45:F46)</f>
        <v>2000</v>
      </c>
      <c r="G47" s="69">
        <f t="shared" ref="G47:P47" si="2">SUM(G45:G46)</f>
        <v>2500</v>
      </c>
      <c r="H47" s="69">
        <f t="shared" si="2"/>
        <v>1740.6</v>
      </c>
      <c r="I47" s="69">
        <f t="shared" si="2"/>
        <v>1921.5</v>
      </c>
      <c r="J47" s="69">
        <f t="shared" si="2"/>
        <v>2345.21</v>
      </c>
      <c r="K47" s="69">
        <f t="shared" si="2"/>
        <v>5677.28</v>
      </c>
      <c r="L47" s="69">
        <f t="shared" si="2"/>
        <v>4312.8</v>
      </c>
      <c r="M47" s="69">
        <f t="shared" si="2"/>
        <v>4179</v>
      </c>
      <c r="N47" s="69">
        <f t="shared" si="2"/>
        <v>6105.18</v>
      </c>
      <c r="O47" s="69">
        <f t="shared" si="2"/>
        <v>669.75</v>
      </c>
      <c r="P47" s="69">
        <f t="shared" si="2"/>
        <v>0</v>
      </c>
    </row>
    <row r="48" spans="2:16" x14ac:dyDescent="0.15">
      <c r="D48" s="23"/>
      <c r="K48" s="84"/>
      <c r="L48" s="85"/>
      <c r="M48" s="86"/>
      <c r="N48" s="86"/>
    </row>
    <row r="49" spans="2:16" x14ac:dyDescent="0.15">
      <c r="D49" s="23" t="s">
        <v>56</v>
      </c>
      <c r="F49" s="4">
        <v>350</v>
      </c>
      <c r="G49" s="4">
        <v>320</v>
      </c>
      <c r="H49" s="4">
        <v>127.79</v>
      </c>
      <c r="I49" s="1">
        <v>185.13</v>
      </c>
      <c r="J49" s="1">
        <v>464.85</v>
      </c>
      <c r="K49" s="84">
        <v>0</v>
      </c>
      <c r="L49" s="85">
        <v>190.08</v>
      </c>
      <c r="M49" s="91">
        <v>220.08</v>
      </c>
      <c r="N49" s="91">
        <v>244.68</v>
      </c>
      <c r="O49" s="91">
        <v>315.81</v>
      </c>
      <c r="P49" s="91">
        <v>707.52</v>
      </c>
    </row>
    <row r="50" spans="2:16" x14ac:dyDescent="0.15">
      <c r="D50" s="23"/>
      <c r="K50" s="84"/>
      <c r="L50" s="85"/>
      <c r="M50" s="91"/>
      <c r="N50" s="91"/>
    </row>
    <row r="51" spans="2:16" x14ac:dyDescent="0.15">
      <c r="D51" s="23" t="s">
        <v>57</v>
      </c>
      <c r="M51" s="61"/>
      <c r="N51" s="61"/>
    </row>
    <row r="52" spans="2:16" x14ac:dyDescent="0.15">
      <c r="D52" s="23"/>
      <c r="E52" s="1" t="s">
        <v>58</v>
      </c>
      <c r="F52" s="25">
        <v>500</v>
      </c>
      <c r="G52" s="25">
        <v>500</v>
      </c>
      <c r="H52" s="25">
        <v>0</v>
      </c>
      <c r="I52" s="33">
        <v>0</v>
      </c>
      <c r="J52" s="33">
        <v>0</v>
      </c>
      <c r="K52" s="33"/>
      <c r="L52" s="33"/>
      <c r="M52" s="34"/>
      <c r="N52" s="34"/>
      <c r="O52" s="33"/>
      <c r="P52" s="33"/>
    </row>
    <row r="53" spans="2:16" ht="16" x14ac:dyDescent="0.2">
      <c r="B53"/>
      <c r="C53"/>
      <c r="D53" s="23"/>
      <c r="E53" s="1" t="s">
        <v>59</v>
      </c>
      <c r="F53" s="25">
        <v>500</v>
      </c>
      <c r="G53" s="25">
        <v>0</v>
      </c>
      <c r="H53" s="25">
        <v>0</v>
      </c>
      <c r="I53" s="65">
        <v>0</v>
      </c>
      <c r="J53" s="33">
        <v>0</v>
      </c>
      <c r="K53" s="33">
        <v>0</v>
      </c>
      <c r="L53" s="33">
        <v>0</v>
      </c>
      <c r="M53" s="38">
        <v>0</v>
      </c>
      <c r="N53" s="38">
        <v>400</v>
      </c>
      <c r="O53" s="33"/>
      <c r="P53" s="33"/>
    </row>
    <row r="54" spans="2:16" ht="17" thickBot="1" x14ac:dyDescent="0.25">
      <c r="B54"/>
      <c r="C54"/>
      <c r="E54" s="23" t="s">
        <v>60</v>
      </c>
      <c r="F54" s="48">
        <v>4300</v>
      </c>
      <c r="G54" s="92">
        <v>6500</v>
      </c>
      <c r="H54" s="92">
        <v>7871</v>
      </c>
      <c r="I54" s="93">
        <f>2156</f>
        <v>2156</v>
      </c>
      <c r="J54" s="94">
        <f>972.5+1000</f>
        <v>1972.5</v>
      </c>
      <c r="K54" s="95">
        <v>1095</v>
      </c>
      <c r="L54" s="95">
        <v>0</v>
      </c>
      <c r="M54" s="96">
        <v>699</v>
      </c>
      <c r="N54" s="96">
        <v>315.5</v>
      </c>
      <c r="O54" s="97">
        <v>6320.72</v>
      </c>
      <c r="P54" s="97">
        <v>3976</v>
      </c>
    </row>
    <row r="55" spans="2:16" x14ac:dyDescent="0.15">
      <c r="D55" s="83" t="s">
        <v>61</v>
      </c>
      <c r="E55" s="70"/>
      <c r="F55" s="98">
        <f>SUM(F52:F54)</f>
        <v>5300</v>
      </c>
      <c r="G55" s="99">
        <f t="shared" ref="G55:P55" si="3">(SUM(G52:G54))</f>
        <v>7000</v>
      </c>
      <c r="H55" s="99">
        <f t="shared" si="3"/>
        <v>7871</v>
      </c>
      <c r="I55" s="100">
        <f>(SUM(I52:I54))</f>
        <v>2156</v>
      </c>
      <c r="J55" s="100">
        <f t="shared" si="3"/>
        <v>1972.5</v>
      </c>
      <c r="K55" s="100">
        <f t="shared" si="3"/>
        <v>1095</v>
      </c>
      <c r="L55" s="100">
        <f t="shared" si="3"/>
        <v>0</v>
      </c>
      <c r="M55" s="100">
        <f t="shared" si="3"/>
        <v>699</v>
      </c>
      <c r="N55" s="100">
        <f t="shared" si="3"/>
        <v>715.5</v>
      </c>
      <c r="O55" s="100">
        <f t="shared" si="3"/>
        <v>6320.72</v>
      </c>
      <c r="P55" s="100">
        <f t="shared" si="3"/>
        <v>3976</v>
      </c>
    </row>
    <row r="56" spans="2:16" x14ac:dyDescent="0.15">
      <c r="D56" s="23"/>
      <c r="K56" s="84"/>
      <c r="L56" s="84"/>
      <c r="M56" s="101"/>
      <c r="N56" s="101"/>
    </row>
    <row r="57" spans="2:16" ht="16" x14ac:dyDescent="0.2">
      <c r="C57"/>
      <c r="D57" s="23" t="s">
        <v>62</v>
      </c>
      <c r="F57" s="25">
        <v>300</v>
      </c>
      <c r="G57" s="25">
        <v>55</v>
      </c>
      <c r="H57" s="64">
        <f>434.44+7.4</f>
        <v>441.84</v>
      </c>
      <c r="I57" s="33">
        <v>58.4</v>
      </c>
      <c r="J57" s="33">
        <v>41.4</v>
      </c>
      <c r="K57" s="37">
        <v>52.8</v>
      </c>
      <c r="L57" s="37">
        <v>39.54</v>
      </c>
      <c r="M57" s="63">
        <v>95.75</v>
      </c>
      <c r="N57" s="63">
        <v>237.99</v>
      </c>
      <c r="O57" s="33"/>
      <c r="P57" s="33"/>
    </row>
    <row r="58" spans="2:16" x14ac:dyDescent="0.15">
      <c r="D58" s="23" t="s">
        <v>63</v>
      </c>
      <c r="F58" s="45"/>
      <c r="G58" s="25"/>
      <c r="H58" s="25"/>
      <c r="I58" s="33"/>
      <c r="J58" s="33">
        <v>0</v>
      </c>
      <c r="K58" s="37">
        <v>0</v>
      </c>
      <c r="L58" s="37">
        <v>260</v>
      </c>
      <c r="M58" s="63">
        <v>43.85</v>
      </c>
      <c r="N58" s="38">
        <v>5</v>
      </c>
      <c r="O58" s="33"/>
      <c r="P58" s="33"/>
    </row>
    <row r="59" spans="2:16" x14ac:dyDescent="0.15">
      <c r="D59" s="23" t="s">
        <v>64</v>
      </c>
      <c r="F59" s="25">
        <v>100</v>
      </c>
      <c r="G59" s="25">
        <v>100</v>
      </c>
      <c r="H59" s="25">
        <v>0</v>
      </c>
      <c r="I59" s="33"/>
      <c r="J59" s="33">
        <v>30</v>
      </c>
      <c r="K59" s="37">
        <v>115.45</v>
      </c>
      <c r="L59" s="37">
        <v>50</v>
      </c>
      <c r="M59" s="34"/>
      <c r="N59" s="34"/>
      <c r="O59" s="33"/>
      <c r="P59" s="33"/>
    </row>
    <row r="60" spans="2:16" x14ac:dyDescent="0.15">
      <c r="D60" s="23"/>
      <c r="K60" s="84"/>
      <c r="L60" s="85"/>
      <c r="M60" s="61"/>
      <c r="N60" s="61"/>
    </row>
    <row r="61" spans="2:16" x14ac:dyDescent="0.15">
      <c r="J61" s="102"/>
      <c r="M61" s="61"/>
      <c r="N61" s="61"/>
    </row>
    <row r="62" spans="2:16" ht="16" x14ac:dyDescent="0.2">
      <c r="B62"/>
      <c r="C62"/>
      <c r="D62" s="23" t="s">
        <v>65</v>
      </c>
      <c r="E62"/>
      <c r="G62" s="103"/>
      <c r="H62" s="103"/>
      <c r="J62" s="104"/>
      <c r="M62" s="61"/>
      <c r="N62" s="61"/>
    </row>
    <row r="63" spans="2:16" ht="16" x14ac:dyDescent="0.2">
      <c r="B63"/>
      <c r="C63" s="76"/>
      <c r="D63" s="105"/>
      <c r="E63" s="106" t="s">
        <v>66</v>
      </c>
      <c r="F63" s="64">
        <v>2218</v>
      </c>
      <c r="G63" s="107">
        <v>2057</v>
      </c>
      <c r="H63" s="107">
        <v>2218</v>
      </c>
      <c r="I63" s="108">
        <v>2057</v>
      </c>
      <c r="J63" s="109">
        <v>1625</v>
      </c>
      <c r="K63" s="110">
        <v>1763</v>
      </c>
      <c r="L63" s="110">
        <v>1789</v>
      </c>
      <c r="M63" s="111">
        <v>1639</v>
      </c>
      <c r="N63" s="111">
        <v>1658</v>
      </c>
      <c r="O63" s="111">
        <v>1789</v>
      </c>
      <c r="P63" s="111">
        <v>0</v>
      </c>
    </row>
    <row r="64" spans="2:16" ht="16" x14ac:dyDescent="0.2">
      <c r="B64"/>
      <c r="C64" s="76"/>
      <c r="D64" s="105"/>
      <c r="E64" s="112" t="s">
        <v>67</v>
      </c>
      <c r="F64" s="64">
        <v>778</v>
      </c>
      <c r="G64" s="107">
        <v>775</v>
      </c>
      <c r="H64" s="107">
        <v>778</v>
      </c>
      <c r="I64" s="108">
        <v>775</v>
      </c>
      <c r="J64" s="109">
        <v>696</v>
      </c>
      <c r="K64" s="110">
        <v>2900</v>
      </c>
      <c r="L64" s="110">
        <v>0</v>
      </c>
      <c r="M64" s="111">
        <v>918</v>
      </c>
      <c r="N64" s="111">
        <v>2030</v>
      </c>
      <c r="O64" s="111">
        <v>1184</v>
      </c>
      <c r="P64" s="111">
        <v>0</v>
      </c>
    </row>
    <row r="65" spans="2:16" ht="16" x14ac:dyDescent="0.2">
      <c r="B65"/>
      <c r="C65" s="76"/>
      <c r="D65" s="105"/>
      <c r="E65" s="112" t="s">
        <v>68</v>
      </c>
      <c r="F65" s="64">
        <v>1071</v>
      </c>
      <c r="G65" s="107">
        <v>958</v>
      </c>
      <c r="H65" s="107">
        <v>1071</v>
      </c>
      <c r="I65" s="108">
        <v>958</v>
      </c>
      <c r="J65" s="109">
        <v>831</v>
      </c>
      <c r="K65" s="110">
        <v>0</v>
      </c>
      <c r="L65" s="110">
        <v>0</v>
      </c>
      <c r="M65" s="113">
        <v>531</v>
      </c>
      <c r="N65" s="113">
        <v>578</v>
      </c>
      <c r="O65" s="114">
        <v>0</v>
      </c>
      <c r="P65" s="114">
        <v>0</v>
      </c>
    </row>
    <row r="66" spans="2:16" ht="16" x14ac:dyDescent="0.2">
      <c r="B66"/>
      <c r="D66" s="83" t="s">
        <v>69</v>
      </c>
      <c r="E66" s="70"/>
      <c r="F66" s="115">
        <f>SUM(F63:F65)</f>
        <v>4067</v>
      </c>
      <c r="G66" s="115">
        <f>SUM(G63:G65)</f>
        <v>3790</v>
      </c>
      <c r="H66" s="115">
        <f>SUM(H63:H65)</f>
        <v>4067</v>
      </c>
      <c r="I66" s="116">
        <f>(SUM(I63:I65))-35</f>
        <v>3755</v>
      </c>
      <c r="J66" s="116">
        <f>SUM(J63:J65)</f>
        <v>3152</v>
      </c>
      <c r="K66" s="116">
        <f t="shared" ref="K66:P66" si="4">SUM(K63:K65)</f>
        <v>4663</v>
      </c>
      <c r="L66" s="116">
        <f t="shared" si="4"/>
        <v>1789</v>
      </c>
      <c r="M66" s="116">
        <f t="shared" si="4"/>
        <v>3088</v>
      </c>
      <c r="N66" s="116">
        <f t="shared" si="4"/>
        <v>4266</v>
      </c>
      <c r="O66" s="116">
        <f t="shared" si="4"/>
        <v>2973</v>
      </c>
      <c r="P66" s="116">
        <f t="shared" si="4"/>
        <v>0</v>
      </c>
    </row>
    <row r="67" spans="2:16" x14ac:dyDescent="0.15">
      <c r="D67" s="23"/>
      <c r="K67" s="117"/>
      <c r="L67" s="84"/>
      <c r="M67" s="84"/>
      <c r="N67" s="84"/>
      <c r="O67" s="84"/>
      <c r="P67" s="84"/>
    </row>
    <row r="68" spans="2:16" x14ac:dyDescent="0.15">
      <c r="D68" s="23" t="s">
        <v>70</v>
      </c>
      <c r="F68" s="60"/>
      <c r="G68" s="60"/>
      <c r="H68" s="60"/>
      <c r="I68" s="74"/>
      <c r="J68" s="74"/>
      <c r="K68" s="118"/>
      <c r="L68" s="118"/>
      <c r="M68" s="118"/>
      <c r="N68" s="118"/>
      <c r="O68" s="118"/>
      <c r="P68" s="118"/>
    </row>
    <row r="69" spans="2:16" x14ac:dyDescent="0.15">
      <c r="D69" s="23"/>
      <c r="E69" s="1" t="s">
        <v>71</v>
      </c>
      <c r="F69" s="25"/>
      <c r="G69" s="64"/>
      <c r="H69" s="64">
        <v>0</v>
      </c>
      <c r="I69" s="34">
        <v>1180</v>
      </c>
      <c r="J69" s="33">
        <v>1590</v>
      </c>
      <c r="K69" s="119">
        <v>1215</v>
      </c>
      <c r="L69" s="37">
        <v>1215</v>
      </c>
      <c r="M69" s="37">
        <v>1215</v>
      </c>
      <c r="N69" s="37">
        <v>1214.29</v>
      </c>
      <c r="O69" s="37">
        <v>0</v>
      </c>
      <c r="P69" s="37">
        <v>0</v>
      </c>
    </row>
    <row r="70" spans="2:16" x14ac:dyDescent="0.15">
      <c r="D70" s="23"/>
      <c r="E70" s="1" t="s">
        <v>72</v>
      </c>
      <c r="F70" s="25">
        <v>233</v>
      </c>
      <c r="G70" s="64">
        <f>'[1]Reserve Fund'!J8</f>
        <v>233.33333333333334</v>
      </c>
      <c r="H70" s="64">
        <v>233</v>
      </c>
      <c r="I70" s="65">
        <v>233.33</v>
      </c>
      <c r="J70" s="33">
        <v>233</v>
      </c>
      <c r="K70" s="119">
        <v>50</v>
      </c>
      <c r="L70" s="37">
        <v>1000</v>
      </c>
      <c r="M70" s="37">
        <v>500</v>
      </c>
      <c r="N70" s="37">
        <v>500</v>
      </c>
      <c r="O70" s="37">
        <v>0</v>
      </c>
      <c r="P70" s="37">
        <v>0</v>
      </c>
    </row>
    <row r="71" spans="2:16" x14ac:dyDescent="0.15">
      <c r="D71" s="23"/>
      <c r="E71" s="1" t="s">
        <v>73</v>
      </c>
      <c r="F71" s="25">
        <v>100</v>
      </c>
      <c r="G71" s="64">
        <f>'[1]Reserve Fund'!J9</f>
        <v>100</v>
      </c>
      <c r="H71" s="64">
        <v>100</v>
      </c>
      <c r="I71" s="33">
        <v>100</v>
      </c>
      <c r="J71" s="33">
        <v>100</v>
      </c>
      <c r="K71" s="119">
        <v>100</v>
      </c>
      <c r="L71" s="37">
        <v>100</v>
      </c>
      <c r="M71" s="37">
        <v>100</v>
      </c>
      <c r="N71" s="37">
        <v>100</v>
      </c>
      <c r="O71" s="37">
        <v>0</v>
      </c>
      <c r="P71" s="37">
        <v>0</v>
      </c>
    </row>
    <row r="72" spans="2:16" x14ac:dyDescent="0.15">
      <c r="D72" s="23"/>
      <c r="E72" s="1" t="s">
        <v>74</v>
      </c>
      <c r="F72" s="25">
        <v>185</v>
      </c>
      <c r="G72" s="64">
        <f>'[1]Reserve Fund'!J10</f>
        <v>185</v>
      </c>
      <c r="H72" s="64">
        <v>185</v>
      </c>
      <c r="I72" s="34">
        <v>183</v>
      </c>
      <c r="J72" s="33">
        <v>350</v>
      </c>
      <c r="K72" s="37">
        <v>150</v>
      </c>
      <c r="L72" s="37">
        <v>100</v>
      </c>
      <c r="M72" s="37">
        <v>100</v>
      </c>
      <c r="N72" s="37">
        <v>100</v>
      </c>
      <c r="O72" s="37">
        <v>0</v>
      </c>
      <c r="P72" s="37">
        <v>0</v>
      </c>
    </row>
    <row r="73" spans="2:16" x14ac:dyDescent="0.15">
      <c r="D73" s="23"/>
      <c r="E73" s="1" t="s">
        <v>75</v>
      </c>
      <c r="F73" s="25">
        <v>425</v>
      </c>
      <c r="G73" s="64">
        <v>425</v>
      </c>
      <c r="H73" s="64">
        <v>425</v>
      </c>
      <c r="I73" s="34">
        <v>425</v>
      </c>
      <c r="J73" s="33">
        <v>1210</v>
      </c>
      <c r="K73" s="37">
        <v>650</v>
      </c>
      <c r="L73" s="37">
        <v>650</v>
      </c>
      <c r="M73" s="37">
        <v>650</v>
      </c>
      <c r="N73" s="37">
        <v>650</v>
      </c>
      <c r="O73" s="37">
        <v>0</v>
      </c>
      <c r="P73" s="37">
        <v>0</v>
      </c>
    </row>
    <row r="74" spans="2:16" x14ac:dyDescent="0.15">
      <c r="D74" s="23"/>
      <c r="E74" s="1" t="s">
        <v>76</v>
      </c>
      <c r="F74" s="25">
        <v>100</v>
      </c>
      <c r="G74" s="64">
        <f>'[1]Reserve Fund'!J12</f>
        <v>100</v>
      </c>
      <c r="H74" s="64">
        <v>100</v>
      </c>
      <c r="I74" s="34">
        <v>100</v>
      </c>
      <c r="J74" s="33">
        <v>100</v>
      </c>
      <c r="K74" s="119">
        <v>0</v>
      </c>
      <c r="L74" s="33"/>
      <c r="M74" s="33"/>
      <c r="N74" s="33"/>
      <c r="O74" s="33"/>
      <c r="P74" s="33"/>
    </row>
    <row r="75" spans="2:16" x14ac:dyDescent="0.15">
      <c r="D75" s="23"/>
      <c r="E75" s="1" t="s">
        <v>77</v>
      </c>
      <c r="F75" s="25">
        <v>100</v>
      </c>
      <c r="G75" s="64">
        <f>'[1]Reserve Fund'!J13</f>
        <v>1000</v>
      </c>
      <c r="H75" s="64">
        <v>1000</v>
      </c>
      <c r="I75" s="34">
        <v>1000</v>
      </c>
      <c r="J75" s="33">
        <v>100</v>
      </c>
      <c r="K75" s="37">
        <v>2000</v>
      </c>
      <c r="L75" s="33"/>
      <c r="M75" s="33"/>
      <c r="N75" s="33"/>
      <c r="O75" s="33"/>
      <c r="P75" s="33"/>
    </row>
    <row r="76" spans="2:16" x14ac:dyDescent="0.15">
      <c r="C76" s="76"/>
      <c r="D76" s="23"/>
      <c r="E76" s="1" t="s">
        <v>78</v>
      </c>
      <c r="F76" s="25">
        <v>100</v>
      </c>
      <c r="G76" s="25">
        <f>'[1]Reserve Fund'!J14</f>
        <v>100</v>
      </c>
      <c r="H76" s="64">
        <v>100</v>
      </c>
      <c r="I76" s="33">
        <v>100</v>
      </c>
      <c r="J76" s="33"/>
      <c r="K76" s="33"/>
      <c r="L76" s="33"/>
      <c r="M76" s="33"/>
      <c r="N76" s="33"/>
      <c r="O76" s="33"/>
      <c r="P76" s="33"/>
    </row>
    <row r="77" spans="2:16" x14ac:dyDescent="0.15">
      <c r="D77" s="83"/>
      <c r="E77" s="70"/>
      <c r="F77" s="120">
        <f>SUM(F69:F76)</f>
        <v>1243</v>
      </c>
      <c r="G77" s="120">
        <f>SUM(G69:G76)</f>
        <v>2143.3333333333335</v>
      </c>
      <c r="H77" s="115">
        <f>SUM(H69:H76)</f>
        <v>2143</v>
      </c>
      <c r="I77" s="121">
        <f t="shared" ref="I77:P77" si="5">SUM(I69:I76)</f>
        <v>3321.33</v>
      </c>
      <c r="J77" s="121">
        <f t="shared" si="5"/>
        <v>3683</v>
      </c>
      <c r="K77" s="121">
        <f t="shared" si="5"/>
        <v>4165</v>
      </c>
      <c r="L77" s="121">
        <f>SUM(L69:L76)</f>
        <v>3065</v>
      </c>
      <c r="M77" s="121">
        <f t="shared" si="5"/>
        <v>2565</v>
      </c>
      <c r="N77" s="121">
        <f t="shared" si="5"/>
        <v>2564.29</v>
      </c>
      <c r="O77" s="121">
        <f t="shared" si="5"/>
        <v>0</v>
      </c>
      <c r="P77" s="121">
        <f t="shared" si="5"/>
        <v>0</v>
      </c>
    </row>
    <row r="78" spans="2:16" x14ac:dyDescent="0.15">
      <c r="D78" s="122"/>
      <c r="F78" s="69"/>
      <c r="G78" s="69"/>
      <c r="H78" s="69"/>
      <c r="I78" s="70"/>
      <c r="J78" s="121"/>
      <c r="K78" s="71"/>
      <c r="L78" s="71"/>
      <c r="M78" s="71"/>
      <c r="N78" s="71"/>
      <c r="O78" s="71"/>
      <c r="P78" s="71"/>
    </row>
    <row r="79" spans="2:16" x14ac:dyDescent="0.15">
      <c r="C79" s="32" t="s">
        <v>79</v>
      </c>
      <c r="F79" s="123">
        <f t="shared" ref="F79:P79" si="6">-1*(SUM(F19:F26)+F42+SUM(F47:F49)+SUM(F55:F59)+F66+F77)</f>
        <v>-18787</v>
      </c>
      <c r="G79" s="123">
        <f t="shared" si="6"/>
        <v>-21455.333333333332</v>
      </c>
      <c r="H79" s="123">
        <f t="shared" si="6"/>
        <v>-17720.97</v>
      </c>
      <c r="I79" s="124">
        <f t="shared" si="6"/>
        <v>-15619.25</v>
      </c>
      <c r="J79" s="124">
        <f t="shared" si="6"/>
        <v>-14592.84</v>
      </c>
      <c r="K79" s="124">
        <f t="shared" si="6"/>
        <v>-17699.849999999999</v>
      </c>
      <c r="L79" s="124">
        <f t="shared" si="6"/>
        <v>-14866.890000000001</v>
      </c>
      <c r="M79" s="124">
        <f t="shared" si="6"/>
        <v>-12405.43</v>
      </c>
      <c r="N79" s="124">
        <f t="shared" si="6"/>
        <v>-19295.560000000001</v>
      </c>
      <c r="O79" s="124">
        <f t="shared" si="6"/>
        <v>-12019.21</v>
      </c>
      <c r="P79" s="124">
        <f t="shared" si="6"/>
        <v>-6333.12</v>
      </c>
    </row>
    <row r="80" spans="2:16" x14ac:dyDescent="0.15">
      <c r="C80" s="125"/>
      <c r="D80" s="70"/>
      <c r="E80" s="70"/>
      <c r="F80" s="69"/>
      <c r="G80" s="69"/>
      <c r="H80" s="69"/>
      <c r="I80" s="70"/>
      <c r="J80" s="121"/>
      <c r="K80" s="71"/>
      <c r="L80" s="71"/>
      <c r="M80" s="126"/>
      <c r="N80" s="70"/>
      <c r="O80" s="70"/>
      <c r="P80" s="70"/>
    </row>
    <row r="81" spans="2:16" x14ac:dyDescent="0.15">
      <c r="B81" s="23" t="s">
        <v>80</v>
      </c>
      <c r="F81" s="127">
        <f>SUM(F15+F79)</f>
        <v>1603</v>
      </c>
      <c r="G81" s="127">
        <f>SUM(G15+G79)</f>
        <v>-0.33333333333212067</v>
      </c>
      <c r="H81" s="127">
        <f t="shared" ref="H81:P81" si="7">ROUND(H15+H79,5)</f>
        <v>1796.37</v>
      </c>
      <c r="I81" s="128">
        <f t="shared" si="7"/>
        <v>4492.1000000000004</v>
      </c>
      <c r="J81" s="128">
        <f t="shared" si="7"/>
        <v>2772.16</v>
      </c>
      <c r="K81" s="129">
        <f t="shared" si="7"/>
        <v>-6761.69</v>
      </c>
      <c r="L81" s="129">
        <f t="shared" si="7"/>
        <v>-3005.48</v>
      </c>
      <c r="M81" s="129">
        <f t="shared" si="7"/>
        <v>-1339.43</v>
      </c>
      <c r="N81" s="129">
        <f t="shared" si="7"/>
        <v>-5307.73</v>
      </c>
      <c r="O81" s="129">
        <f t="shared" si="7"/>
        <v>-1530.23</v>
      </c>
      <c r="P81" s="130">
        <f t="shared" si="7"/>
        <v>1149.6199999999999</v>
      </c>
    </row>
    <row r="82" spans="2:16" x14ac:dyDescent="0.15">
      <c r="B82" s="131" t="s">
        <v>87</v>
      </c>
      <c r="C82" s="132"/>
      <c r="D82" s="131"/>
      <c r="E82" s="131"/>
      <c r="F82" s="133"/>
      <c r="G82" s="133"/>
      <c r="H82" s="133"/>
      <c r="I82" s="134"/>
    </row>
    <row r="83" spans="2:16" x14ac:dyDescent="0.15">
      <c r="C83" s="32"/>
      <c r="M83" s="61"/>
    </row>
    <row r="84" spans="2:16" x14ac:dyDescent="0.15">
      <c r="C84" s="32"/>
      <c r="D84" s="1" t="s">
        <v>81</v>
      </c>
      <c r="K84" s="4" t="s">
        <v>82</v>
      </c>
      <c r="M84" s="61"/>
    </row>
    <row r="85" spans="2:16" x14ac:dyDescent="0.15">
      <c r="D85" s="23" t="s">
        <v>83</v>
      </c>
      <c r="G85" s="1"/>
      <c r="K85" s="135" t="s">
        <v>84</v>
      </c>
      <c r="M85" s="61"/>
    </row>
    <row r="86" spans="2:16" x14ac:dyDescent="0.15">
      <c r="B86" s="136"/>
      <c r="D86" s="1" t="s">
        <v>85</v>
      </c>
      <c r="F86" s="137"/>
      <c r="G86" s="1"/>
      <c r="H86" s="135"/>
      <c r="I86" s="138"/>
      <c r="J86" s="139"/>
      <c r="K86" s="140"/>
      <c r="L86" s="84"/>
    </row>
    <row r="87" spans="2:16" x14ac:dyDescent="0.15">
      <c r="B87" s="141"/>
      <c r="E87" s="23" t="s">
        <v>86</v>
      </c>
      <c r="F87" s="142"/>
      <c r="G87" s="142"/>
      <c r="H87" s="142"/>
      <c r="I87" s="143"/>
      <c r="J87" s="122"/>
      <c r="K87" s="140"/>
      <c r="L87" s="84"/>
      <c r="M87" s="144"/>
      <c r="N87" s="144"/>
    </row>
    <row r="88" spans="2:16" x14ac:dyDescent="0.15">
      <c r="E88" s="23"/>
      <c r="F88" s="142"/>
      <c r="G88" s="142"/>
      <c r="H88" s="142"/>
      <c r="I88" s="23"/>
      <c r="J88" s="122"/>
      <c r="K88" s="140"/>
      <c r="L88" s="84"/>
      <c r="M88" s="144"/>
      <c r="N88" s="144"/>
    </row>
    <row r="89" spans="2:16" x14ac:dyDescent="0.15">
      <c r="D89" s="23"/>
      <c r="K89" s="58"/>
      <c r="L89" s="84"/>
      <c r="M89" s="144"/>
      <c r="N89" s="144"/>
    </row>
    <row r="90" spans="2:16" x14ac:dyDescent="0.15">
      <c r="B90" s="145"/>
      <c r="C90" s="146"/>
      <c r="E90" s="147"/>
      <c r="F90" s="148"/>
      <c r="G90" s="148"/>
      <c r="H90" s="148"/>
      <c r="I90" s="147"/>
      <c r="J90" s="147"/>
      <c r="K90" s="149"/>
      <c r="M90" s="144"/>
      <c r="N90" s="144"/>
    </row>
    <row r="91" spans="2:16" x14ac:dyDescent="0.15">
      <c r="K91" s="150"/>
      <c r="M91" s="144"/>
      <c r="N91" s="144"/>
    </row>
    <row r="92" spans="2:16" x14ac:dyDescent="0.15">
      <c r="E92" s="24"/>
      <c r="F92" s="103"/>
      <c r="G92" s="103"/>
      <c r="H92" s="103"/>
      <c r="I92" s="24"/>
      <c r="J92" s="24"/>
      <c r="M92" s="144"/>
      <c r="N92" s="144"/>
    </row>
    <row r="95" spans="2:16" ht="16" x14ac:dyDescent="0.2">
      <c r="M95"/>
      <c r="N95"/>
      <c r="O95"/>
    </row>
    <row r="96" spans="2:16" ht="16" x14ac:dyDescent="0.2">
      <c r="M96"/>
      <c r="N96"/>
      <c r="O96"/>
    </row>
    <row r="97" spans="13:15" ht="16" x14ac:dyDescent="0.2">
      <c r="M97" s="151"/>
      <c r="N97" s="151"/>
      <c r="O97" s="151"/>
    </row>
    <row r="98" spans="13:15" ht="16" x14ac:dyDescent="0.2">
      <c r="M98" s="151"/>
      <c r="N98" s="151"/>
      <c r="O98" s="151"/>
    </row>
    <row r="99" spans="13:15" ht="16" x14ac:dyDescent="0.2">
      <c r="M99" s="151"/>
      <c r="N99" s="151"/>
      <c r="O99" s="151"/>
    </row>
    <row r="100" spans="13:15" ht="16" x14ac:dyDescent="0.2">
      <c r="M100" s="151"/>
      <c r="N100" s="151"/>
      <c r="O100" s="151"/>
    </row>
    <row r="101" spans="13:15" ht="16" x14ac:dyDescent="0.2">
      <c r="M101" s="151"/>
      <c r="N101" s="151"/>
      <c r="O101" s="151"/>
    </row>
    <row r="102" spans="13:15" ht="16" x14ac:dyDescent="0.2">
      <c r="M102" s="151"/>
      <c r="N102" s="151"/>
      <c r="O102" s="151"/>
    </row>
    <row r="103" spans="13:15" ht="16" x14ac:dyDescent="0.2">
      <c r="M103" s="151"/>
      <c r="N103" s="151"/>
      <c r="O103" s="151"/>
    </row>
    <row r="104" spans="13:15" ht="16" x14ac:dyDescent="0.2">
      <c r="M104" s="151"/>
      <c r="N104" s="151"/>
      <c r="O104" s="151"/>
    </row>
    <row r="105" spans="13:15" ht="16" x14ac:dyDescent="0.2">
      <c r="M105" s="151"/>
      <c r="N105" s="151"/>
      <c r="O105" s="151"/>
    </row>
    <row r="106" spans="13:15" ht="16" x14ac:dyDescent="0.2">
      <c r="M106" s="151"/>
      <c r="N106" s="151"/>
      <c r="O106" s="151"/>
    </row>
    <row r="107" spans="13:15" ht="16" x14ac:dyDescent="0.2">
      <c r="M107" s="151"/>
      <c r="N107" s="151"/>
      <c r="O107" s="151"/>
    </row>
    <row r="108" spans="13:15" ht="16" x14ac:dyDescent="0.2">
      <c r="M108" s="151"/>
      <c r="N108" s="151"/>
      <c r="O108" s="151"/>
    </row>
    <row r="109" spans="13:15" ht="16" x14ac:dyDescent="0.2">
      <c r="M109" s="151"/>
      <c r="N109" s="151"/>
      <c r="O109" s="151"/>
    </row>
    <row r="110" spans="13:15" ht="16" x14ac:dyDescent="0.2">
      <c r="M110" s="151"/>
      <c r="N110" s="151"/>
      <c r="O110" s="151"/>
    </row>
    <row r="111" spans="13:15" ht="16" x14ac:dyDescent="0.2">
      <c r="M111" s="151"/>
      <c r="N111" s="151"/>
      <c r="O111" s="1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Draft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2022-02-17T00:31:29Z</dcterms:created>
  <dcterms:modified xsi:type="dcterms:W3CDTF">2022-02-17T00:32:33Z</dcterms:modified>
</cp:coreProperties>
</file>